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Go Live/"/>
    </mc:Choice>
  </mc:AlternateContent>
  <xr:revisionPtr revIDLastSave="1805" documentId="11_3D198312076F832416270BD8225DC030BB8BD363" xr6:coauthVersionLast="47" xr6:coauthVersionMax="47" xr10:uidLastSave="{DFE5DBFB-FB9A-4749-BDE7-230CEFEC29AF}"/>
  <bookViews>
    <workbookView xWindow="-110" yWindow="-110" windowWidth="19420" windowHeight="10420" xr2:uid="{00000000-000D-0000-FFFF-FFFF00000000}"/>
  </bookViews>
  <sheets>
    <sheet name="ROA (New Car Fix)" sheetId="16" r:id="rId1"/>
    <sheet name="ROA (Used Car Fix)" sheetId="17" r:id="rId2"/>
    <sheet name="Sheet2" sheetId="18" state="hidden" r:id="rId3"/>
    <sheet name="ROA (New Car Fix old)" sheetId="11" state="hidden" r:id="rId4"/>
    <sheet name="ROA (Used Car Old)" sheetId="15" state="hidden" r:id="rId5"/>
    <sheet name="ROA (New Car)" sheetId="6" state="hidden" r:id="rId6"/>
    <sheet name="ROA (Used Car)" sheetId="8" state="hidden" r:id="rId7"/>
    <sheet name="Insurance New Car" sheetId="10" r:id="rId8"/>
    <sheet name="Insurance Used Car" sheetId="19" r:id="rId9"/>
    <sheet name="Budget Registration New Car" sheetId="20" r:id="rId10"/>
    <sheet name="Budget Registration Used Car" sheetId="21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accout">[1]ACCOUNT!$A$1:$B$65536</definedName>
    <definedName name="copy">[2]不動産計画入力!#REF!</definedName>
    <definedName name="HINSYU" localSheetId="3">#REF!</definedName>
    <definedName name="HINSYU" localSheetId="0">#REF!</definedName>
    <definedName name="HINSYU" localSheetId="5">#REF!</definedName>
    <definedName name="HINSYU" localSheetId="1">#REF!</definedName>
    <definedName name="HINSYU" localSheetId="4">#REF!</definedName>
    <definedName name="HINSYU" localSheetId="6">#REF!</definedName>
    <definedName name="NOOOOO">[3]新規社用資産!#REF!</definedName>
    <definedName name="OOOI">[3]新規社用資産!#REF!</definedName>
    <definedName name="RECOM">[1]DEFINITION!$B$3</definedName>
    <definedName name="TEST" localSheetId="3">#REF!</definedName>
    <definedName name="TEST" localSheetId="0">#REF!</definedName>
    <definedName name="TEST" localSheetId="5">#REF!</definedName>
    <definedName name="TEST" localSheetId="1">#REF!</definedName>
    <definedName name="TEST" localSheetId="4">#REF!</definedName>
    <definedName name="TEST" localSheetId="6">#REF!</definedName>
    <definedName name="yaa">#REF!</definedName>
    <definedName name="YES">#REF!</definedName>
    <definedName name="その他資産_計画値入力" localSheetId="3">[4]その他資産入力!#REF!</definedName>
    <definedName name="その他資産_計画値入力" localSheetId="0">[4]その他資産入力!#REF!</definedName>
    <definedName name="その他資産_計画値入力" localSheetId="5">[4]その他資産入力!#REF!</definedName>
    <definedName name="その他資産_計画値入力" localSheetId="1">[4]その他資産入力!#REF!</definedName>
    <definedName name="その他資産_計画値入力" localSheetId="4">[4]その他資産入力!#REF!</definedName>
    <definedName name="その他資産_計画値入力" localSheetId="6">[4]その他資産入力!#REF!</definedName>
    <definedName name="のれん" localSheetId="3">#REF!</definedName>
    <definedName name="のれん" localSheetId="0">#REF!</definedName>
    <definedName name="のれん" localSheetId="5">#REF!</definedName>
    <definedName name="のれん" localSheetId="1">#REF!</definedName>
    <definedName name="のれん" localSheetId="4">#REF!</definedName>
    <definedName name="のれん" localSheetId="6">#REF!</definedName>
    <definedName name="ラダー検収済みクリア">[4]既存ラダーデータ_検収済み!$G$5:$BN$155,[4]既存ラダーデータ_検収済み!$G$159:$BN$206</definedName>
    <definedName name="不動産検収実績率Start" localSheetId="3">[2]不動産計画入力!#REF!</definedName>
    <definedName name="不動産検収実績率Start" localSheetId="0">[2]不動産計画入力!#REF!</definedName>
    <definedName name="不動産検収実績率Start" localSheetId="5">[2]不動産計画入力!#REF!</definedName>
    <definedName name="不動産検収実績率Start" localSheetId="1">[2]不動産計画入力!#REF!</definedName>
    <definedName name="不動産検収実績率Start" localSheetId="4">[2]不動産計画入力!#REF!</definedName>
    <definedName name="不動産検収実績率Start" localSheetId="6">[2]不動産計画入力!#REF!</definedName>
    <definedName name="借入金CF" localSheetId="3">#REF!</definedName>
    <definedName name="借入金CF" localSheetId="0">#REF!</definedName>
    <definedName name="借入金CF" localSheetId="5">#REF!</definedName>
    <definedName name="借入金CF" localSheetId="1">#REF!</definedName>
    <definedName name="借入金CF" localSheetId="4">#REF!</definedName>
    <definedName name="借入金CF" localSheetId="6">#REF!</definedName>
    <definedName name="借入金ヘッダ" localSheetId="3">#REF!</definedName>
    <definedName name="借入金ヘッダ" localSheetId="0">#REF!</definedName>
    <definedName name="借入金ヘッダ" localSheetId="5">#REF!</definedName>
    <definedName name="借入金ヘッダ" localSheetId="1">#REF!</definedName>
    <definedName name="借入金ヘッダ" localSheetId="4">#REF!</definedName>
    <definedName name="借入金ヘッダ" localSheetId="6">#REF!</definedName>
    <definedName name="再リース展開_満了計画_会計" localSheetId="3">[3]再リース_展開!#REF!</definedName>
    <definedName name="再リース展開_満了計画_会計" localSheetId="0">[3]再リース_展開!#REF!</definedName>
    <definedName name="再リース展開_満了計画_会計" localSheetId="5">[3]再リース_展開!#REF!</definedName>
    <definedName name="再リース展開_満了計画_会計" localSheetId="1">[3]再リース_展開!#REF!</definedName>
    <definedName name="再リース展開_満了計画_会計" localSheetId="4">[3]再リース_展開!#REF!</definedName>
    <definedName name="再リース展開_満了計画_会計" localSheetId="6">[3]再リース_展開!#REF!</definedName>
    <definedName name="再リース展開_満了計画_見込" localSheetId="3">[3]再リース_展開!#REF!</definedName>
    <definedName name="再リース展開_満了計画_見込" localSheetId="0">[3]再リース_展開!#REF!</definedName>
    <definedName name="再リース展開_満了計画_見込" localSheetId="5">[3]再リース_展開!#REF!</definedName>
    <definedName name="再リース展開_満了計画_見込" localSheetId="1">[3]再リース_展開!#REF!</definedName>
    <definedName name="再リース展開_満了計画_見込" localSheetId="4">[3]再リース_展開!#REF!</definedName>
    <definedName name="再リース展開_満了計画_見込" localSheetId="6">[3]再リース_展開!#REF!</definedName>
    <definedName name="出力ALM_運用シナリオ_ファイル" localSheetId="3">[4]ユーザー定義!#REF!</definedName>
    <definedName name="出力ALM_運用シナリオ_ファイル" localSheetId="0">[4]ユーザー定義!#REF!</definedName>
    <definedName name="出力ALM_運用シナリオ_ファイル" localSheetId="5">[4]ユーザー定義!#REF!</definedName>
    <definedName name="出力ALM_運用シナリオ_ファイル" localSheetId="1">[4]ユーザー定義!#REF!</definedName>
    <definedName name="出力ALM_運用シナリオ_ファイル" localSheetId="4">[4]ユーザー定義!#REF!</definedName>
    <definedName name="出力ALM_運用シナリオ_ファイル" localSheetId="6">[4]ユーザー定義!#REF!</definedName>
    <definedName name="出力ALM_金利シナリオ_ファイル" localSheetId="3">[4]ユーザー定義!#REF!</definedName>
    <definedName name="出力ALM_金利シナリオ_ファイル" localSheetId="0">[4]ユーザー定義!#REF!</definedName>
    <definedName name="出力ALM_金利シナリオ_ファイル" localSheetId="5">[4]ユーザー定義!#REF!</definedName>
    <definedName name="出力ALM_金利シナリオ_ファイル" localSheetId="1">[4]ユーザー定義!#REF!</definedName>
    <definedName name="出力ALM_金利シナリオ_ファイル" localSheetId="4">[4]ユーザー定義!#REF!</definedName>
    <definedName name="出力ALM_金利シナリオ_ファイル" localSheetId="6">[4]ユーザー定義!#REF!</definedName>
    <definedName name="剰余金_基準月更新">[5]その他負債・資本金入力!$F$33</definedName>
    <definedName name="半期CLEAR">[6]半期集約結果!$F$5:$O$321,[6]半期集約結果!$BT$5:$CA$102,[6]半期集約結果!$EG$5:$FV$97</definedName>
    <definedName name="四半期CLEAR">[6]四半期集約結果!$F$5:$Y$321,[6]四半期集約結果!$BT$5:$CM$102,[6]四半期集約結果!$EG$5:$EZ$97</definedName>
    <definedName name="年度CLEAR">[6]年度集約結果!$F$5:$J$321,[6]年度集約結果!$BT$5:$BX$102,[6]年度集約結果!$EG$5:$EK$97</definedName>
    <definedName name="新規取組金利_クリア">[4]新規取組金利!$D$5:$BL$24,[4]新規取組金利!$D$64:$BL$73,[4]新規取組金利!$D$78:$BL$78,[4]新規取組金利!$D$82:$BL$91,[4]新規取組金利!$D$95:$BL$103,[4]新規取組金利!$D$192:$BL$199,[4]新規取組金利!$D$214:$BL$216</definedName>
    <definedName name="新規社用資産_TEMP" localSheetId="3">[3]新規社用資産!#REF!</definedName>
    <definedName name="新規社用資産_TEMP" localSheetId="0">[3]新規社用資産!#REF!</definedName>
    <definedName name="新規社用資産_TEMP" localSheetId="5">[3]新規社用資産!#REF!</definedName>
    <definedName name="新規社用資産_TEMP" localSheetId="1">[3]新規社用資産!#REF!</definedName>
    <definedName name="新規社用資産_TEMP" localSheetId="4">[3]新規社用資産!#REF!</definedName>
    <definedName name="新規社用資産_TEMP" localSheetId="6">[3]新規社用資産!#REF!</definedName>
    <definedName name="新規運用計画_クリア">[4]新規取組運用!$C$3:$BJ$69,[4]新規取組運用!$C$71:$BJ$80,[4]新規取組運用!$C$83:$BJ$83,[4]新規取組運用!$C$97:$BJ$97,[4]新規取組運用!$C$111:$BJ$111,[4]新規取組運用!$C$125:$BJ$125,[4]新規取組運用!$C$153:$BJ$153,[4]新規取組運用!$C$181:$BJ$181,[4]新規取組運用!$C$139:$BJ$139,[4]新規取組運用!$C$167:$BJ$167,[4]新規取組運用!$C$202:$BJ$205</definedName>
    <definedName name="社用資産_新規" localSheetId="3">[3]新規社用資産!#REF!</definedName>
    <definedName name="社用資産_新規" localSheetId="0">[3]新規社用資産!#REF!</definedName>
    <definedName name="社用資産_新規" localSheetId="5">[3]新規社用資産!#REF!</definedName>
    <definedName name="社用資産_新規" localSheetId="1">[3]新規社用資産!#REF!</definedName>
    <definedName name="社用資産_新規" localSheetId="4">[3]新規社用資産!#REF!</definedName>
    <definedName name="社用資産_新規" localSheetId="6">[3]新規社用資産!#REF!</definedName>
    <definedName name="追加商品分運用スプレッド" localSheetId="3">[4]金利マトリックス!#REF!</definedName>
    <definedName name="追加商品分運用スプレッド" localSheetId="0">[4]金利マトリックス!#REF!</definedName>
    <definedName name="追加商品分運用スプレッド" localSheetId="5">[4]金利マトリックス!#REF!</definedName>
    <definedName name="追加商品分運用スプレッド" localSheetId="1">[4]金利マトリックス!#REF!</definedName>
    <definedName name="追加商品分運用スプレッド" localSheetId="4">[4]金利マトリックス!#REF!</definedName>
    <definedName name="追加商品分運用スプレッド" localSheetId="6">[4]金利マトリックス!#REF!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1" l="1"/>
  <c r="D34" i="17"/>
  <c r="D19" i="17"/>
  <c r="F4" i="21"/>
  <c r="H9" i="21" s="1"/>
  <c r="I9" i="21" s="1"/>
  <c r="H4" i="20"/>
  <c r="H4" i="10"/>
  <c r="J7" i="20"/>
  <c r="K7" i="20" s="1"/>
  <c r="D22" i="17" l="1"/>
  <c r="D23" i="17"/>
  <c r="D20" i="17"/>
  <c r="I7" i="21"/>
  <c r="J9" i="20"/>
  <c r="K9" i="20" s="1"/>
  <c r="E5" i="19" l="1"/>
  <c r="F7" i="19" s="1"/>
  <c r="F20" i="19"/>
  <c r="J20" i="19" s="1"/>
  <c r="F18" i="19"/>
  <c r="J18" i="19" s="1"/>
  <c r="P10" i="19"/>
  <c r="N10" i="19"/>
  <c r="P9" i="19"/>
  <c r="N9" i="19"/>
  <c r="P8" i="19"/>
  <c r="N8" i="19"/>
  <c r="P7" i="19"/>
  <c r="N7" i="19"/>
  <c r="P6" i="19"/>
  <c r="N6" i="19"/>
  <c r="P5" i="19"/>
  <c r="N5" i="19"/>
  <c r="O5" i="19" s="1"/>
  <c r="I5" i="10"/>
  <c r="I6" i="10"/>
  <c r="I7" i="10"/>
  <c r="I8" i="10"/>
  <c r="I9" i="10"/>
  <c r="I4" i="10"/>
  <c r="D27" i="17"/>
  <c r="F8" i="19" l="1"/>
  <c r="X8" i="19" s="1"/>
  <c r="F6" i="19"/>
  <c r="F10" i="19"/>
  <c r="R10" i="19" s="1"/>
  <c r="F9" i="19"/>
  <c r="X9" i="19" s="1"/>
  <c r="X10" i="19"/>
  <c r="Q5" i="19"/>
  <c r="F5" i="19"/>
  <c r="Q6" i="19"/>
  <c r="V10" i="19"/>
  <c r="O6" i="19"/>
  <c r="I10" i="19"/>
  <c r="D30" i="16"/>
  <c r="I6" i="18"/>
  <c r="F11" i="18"/>
  <c r="I8" i="18"/>
  <c r="F8" i="18"/>
  <c r="F7" i="18"/>
  <c r="E9" i="18"/>
  <c r="R8" i="19" l="1"/>
  <c r="V8" i="19"/>
  <c r="R9" i="19"/>
  <c r="V9" i="19"/>
  <c r="T9" i="19"/>
  <c r="I9" i="19"/>
  <c r="T10" i="19"/>
  <c r="I8" i="19"/>
  <c r="T8" i="19"/>
  <c r="I7" i="19"/>
  <c r="V7" i="19"/>
  <c r="R7" i="19"/>
  <c r="T7" i="19"/>
  <c r="X7" i="19"/>
  <c r="X5" i="19"/>
  <c r="T5" i="19"/>
  <c r="I5" i="19"/>
  <c r="K6" i="19" s="1"/>
  <c r="V5" i="19"/>
  <c r="R5" i="19"/>
  <c r="T6" i="19"/>
  <c r="I6" i="19"/>
  <c r="V6" i="19"/>
  <c r="R6" i="19"/>
  <c r="X6" i="19"/>
  <c r="L5" i="10"/>
  <c r="I9" i="18"/>
  <c r="J9" i="18" s="1"/>
  <c r="F9" i="18"/>
  <c r="Q10" i="19" l="1"/>
  <c r="Q9" i="19"/>
  <c r="Q7" i="19"/>
  <c r="Q8" i="19"/>
  <c r="O10" i="19"/>
  <c r="O7" i="19"/>
  <c r="O9" i="19"/>
  <c r="O8" i="19"/>
  <c r="Y9" i="19"/>
  <c r="Y10" i="19"/>
  <c r="Y8" i="19"/>
  <c r="Y7" i="19"/>
  <c r="Y6" i="19"/>
  <c r="Y5" i="19"/>
  <c r="W5" i="19"/>
  <c r="W6" i="19"/>
  <c r="S7" i="19"/>
  <c r="S5" i="19"/>
  <c r="S10" i="19"/>
  <c r="S8" i="19"/>
  <c r="S6" i="19"/>
  <c r="S9" i="19"/>
  <c r="K5" i="19"/>
  <c r="K8" i="19"/>
  <c r="K9" i="19"/>
  <c r="K10" i="19"/>
  <c r="K7" i="19"/>
  <c r="U5" i="19"/>
  <c r="U6" i="19"/>
  <c r="U10" i="19"/>
  <c r="U8" i="19"/>
  <c r="U7" i="19"/>
  <c r="U9" i="19"/>
  <c r="I11" i="18"/>
  <c r="Z5" i="19" l="1"/>
  <c r="Z6" i="19"/>
  <c r="L6" i="19" s="1"/>
  <c r="L5" i="19" l="1"/>
  <c r="W9" i="19"/>
  <c r="Z9" i="19" s="1"/>
  <c r="L9" i="19" s="1"/>
  <c r="W8" i="19"/>
  <c r="Z8" i="19" s="1"/>
  <c r="L8" i="19" s="1"/>
  <c r="W7" i="19"/>
  <c r="Z7" i="19" s="1"/>
  <c r="L7" i="19" s="1"/>
  <c r="W10" i="19"/>
  <c r="Z10" i="19" s="1"/>
  <c r="L10" i="19" s="1"/>
  <c r="J15" i="19" s="1"/>
  <c r="J31" i="19" s="1"/>
  <c r="D73" i="17"/>
  <c r="C14" i="8"/>
  <c r="H9" i="17"/>
  <c r="D17" i="17" s="1"/>
  <c r="H3" i="17"/>
  <c r="D69" i="17"/>
  <c r="D68" i="17"/>
  <c r="D67" i="17"/>
  <c r="D66" i="17"/>
  <c r="D65" i="17"/>
  <c r="D46" i="17"/>
  <c r="E39" i="17"/>
  <c r="D38" i="17"/>
  <c r="D56" i="17" s="1"/>
  <c r="D55" i="17"/>
  <c r="D31" i="17"/>
  <c r="D33" i="17" s="1"/>
  <c r="D10" i="17"/>
  <c r="F31" i="11"/>
  <c r="D37" i="16"/>
  <c r="D55" i="16" s="1"/>
  <c r="D19" i="16"/>
  <c r="D21" i="16"/>
  <c r="D33" i="16" l="1"/>
  <c r="D57" i="16" s="1"/>
  <c r="D22" i="16"/>
  <c r="E65" i="17"/>
  <c r="F65" i="17" s="1"/>
  <c r="E67" i="17"/>
  <c r="F67" i="17" s="1"/>
  <c r="E56" i="17"/>
  <c r="F56" i="17" s="1"/>
  <c r="E66" i="17"/>
  <c r="F66" i="17" s="1"/>
  <c r="D39" i="17"/>
  <c r="D61" i="17" s="1"/>
  <c r="E68" i="17"/>
  <c r="F68" i="17" s="1"/>
  <c r="E69" i="17"/>
  <c r="F69" i="17" s="1"/>
  <c r="E55" i="17"/>
  <c r="D58" i="17"/>
  <c r="E58" i="17" s="1"/>
  <c r="F58" i="17" s="1"/>
  <c r="D32" i="11"/>
  <c r="D10" i="11"/>
  <c r="D72" i="16" l="1"/>
  <c r="D63" i="17"/>
  <c r="E63" i="17" s="1"/>
  <c r="F63" i="17" s="1"/>
  <c r="E33" i="17"/>
  <c r="E44" i="17"/>
  <c r="E42" i="17"/>
  <c r="E43" i="17"/>
  <c r="E49" i="17"/>
  <c r="E45" i="17"/>
  <c r="D40" i="17"/>
  <c r="H10" i="17"/>
  <c r="H13" i="17" s="1"/>
  <c r="E61" i="17"/>
  <c r="D11" i="17"/>
  <c r="F55" i="17"/>
  <c r="D68" i="16"/>
  <c r="D67" i="16"/>
  <c r="D66" i="16"/>
  <c r="D65" i="16"/>
  <c r="D64" i="16"/>
  <c r="D45" i="16"/>
  <c r="E38" i="16"/>
  <c r="D36" i="16"/>
  <c r="D54" i="16" s="1"/>
  <c r="D26" i="16"/>
  <c r="D32" i="16" s="1"/>
  <c r="D83" i="16"/>
  <c r="D10" i="16"/>
  <c r="D77" i="16"/>
  <c r="F19" i="10"/>
  <c r="D38" i="16" l="1"/>
  <c r="D39" i="16" s="1"/>
  <c r="D11" i="16"/>
  <c r="E44" i="16"/>
  <c r="H11" i="17"/>
  <c r="H12" i="17" s="1"/>
  <c r="D14" i="17"/>
  <c r="D36" i="17"/>
  <c r="F61" i="17"/>
  <c r="E68" i="16"/>
  <c r="F68" i="16" s="1"/>
  <c r="E64" i="16"/>
  <c r="F64" i="16" s="1"/>
  <c r="E65" i="16"/>
  <c r="F65" i="16" s="1"/>
  <c r="E67" i="16"/>
  <c r="F67" i="16" s="1"/>
  <c r="E55" i="16"/>
  <c r="F55" i="16" s="1"/>
  <c r="E54" i="16"/>
  <c r="D17" i="16"/>
  <c r="E66" i="16"/>
  <c r="F66" i="16" s="1"/>
  <c r="D48" i="17" l="1"/>
  <c r="D50" i="17" s="1"/>
  <c r="D12" i="17"/>
  <c r="D13" i="17" s="1"/>
  <c r="D84" i="16"/>
  <c r="D62" i="16"/>
  <c r="D35" i="16"/>
  <c r="D47" i="16" s="1"/>
  <c r="E57" i="16"/>
  <c r="F57" i="16" s="1"/>
  <c r="F54" i="16"/>
  <c r="D49" i="16" l="1"/>
  <c r="D50" i="16" s="1"/>
  <c r="D51" i="17"/>
  <c r="D62" i="17" s="1"/>
  <c r="E41" i="16"/>
  <c r="E48" i="16"/>
  <c r="E62" i="16"/>
  <c r="F62" i="16" s="1"/>
  <c r="E43" i="16"/>
  <c r="E42" i="16"/>
  <c r="E32" i="16"/>
  <c r="D60" i="16"/>
  <c r="D56" i="16" l="1"/>
  <c r="D58" i="16" s="1"/>
  <c r="D57" i="17"/>
  <c r="E62" i="17"/>
  <c r="D70" i="17"/>
  <c r="D14" i="16"/>
  <c r="D12" i="16"/>
  <c r="E60" i="16"/>
  <c r="E57" i="17" l="1"/>
  <c r="D59" i="17"/>
  <c r="D72" i="17" s="1"/>
  <c r="F62" i="17"/>
  <c r="F70" i="17" s="1"/>
  <c r="E70" i="17"/>
  <c r="E56" i="16"/>
  <c r="D13" i="16"/>
  <c r="F60" i="16"/>
  <c r="F57" i="17" l="1"/>
  <c r="F59" i="17" s="1"/>
  <c r="F72" i="17" s="1"/>
  <c r="E59" i="17"/>
  <c r="E72" i="17" s="1"/>
  <c r="E74" i="17" s="1"/>
  <c r="D87" i="16"/>
  <c r="D85" i="16" s="1"/>
  <c r="D61" i="16" s="1"/>
  <c r="F56" i="16"/>
  <c r="F58" i="16" s="1"/>
  <c r="E58" i="16"/>
  <c r="U4" i="10" l="1"/>
  <c r="W4" i="10"/>
  <c r="L4" i="10"/>
  <c r="Y4" i="10"/>
  <c r="D86" i="16"/>
  <c r="D19" i="11"/>
  <c r="D35" i="11"/>
  <c r="D53" i="11" s="1"/>
  <c r="D44" i="11"/>
  <c r="F36" i="11"/>
  <c r="D36" i="11" s="1"/>
  <c r="C60" i="15"/>
  <c r="C33" i="15"/>
  <c r="C51" i="15" s="1"/>
  <c r="I16" i="15"/>
  <c r="I17" i="15"/>
  <c r="C15" i="15" s="1"/>
  <c r="I18" i="15"/>
  <c r="I15" i="15"/>
  <c r="C25" i="15"/>
  <c r="C64" i="15"/>
  <c r="C63" i="15"/>
  <c r="C62" i="15"/>
  <c r="C61" i="15"/>
  <c r="D34" i="15"/>
  <c r="C34" i="15" s="1"/>
  <c r="C32" i="15"/>
  <c r="C31" i="15"/>
  <c r="C50" i="15" s="1"/>
  <c r="E27" i="15"/>
  <c r="C21" i="15"/>
  <c r="F7" i="15"/>
  <c r="C14" i="15" s="1"/>
  <c r="C7" i="15"/>
  <c r="F1" i="15"/>
  <c r="D67" i="11"/>
  <c r="D66" i="11"/>
  <c r="D65" i="11"/>
  <c r="D64" i="11"/>
  <c r="D63" i="11"/>
  <c r="E37" i="11"/>
  <c r="G31" i="11"/>
  <c r="D29" i="11"/>
  <c r="D25" i="11"/>
  <c r="G10" i="11"/>
  <c r="D17" i="11" s="1"/>
  <c r="G4" i="11"/>
  <c r="N4" i="10" l="1"/>
  <c r="N5" i="10"/>
  <c r="D21" i="11"/>
  <c r="D69" i="16"/>
  <c r="D71" i="16" s="1"/>
  <c r="E61" i="16"/>
  <c r="E69" i="16" s="1"/>
  <c r="E71" i="16" s="1"/>
  <c r="D74" i="11"/>
  <c r="D54" i="11"/>
  <c r="E54" i="11" s="1"/>
  <c r="F54" i="11" s="1"/>
  <c r="E64" i="11"/>
  <c r="F64" i="11" s="1"/>
  <c r="C41" i="15"/>
  <c r="D61" i="15"/>
  <c r="E61" i="15" s="1"/>
  <c r="D62" i="15"/>
  <c r="E62" i="15" s="1"/>
  <c r="D63" i="15"/>
  <c r="E63" i="15" s="1"/>
  <c r="D64" i="15"/>
  <c r="E64" i="15" s="1"/>
  <c r="D51" i="15"/>
  <c r="E51" i="15" s="1"/>
  <c r="D60" i="15"/>
  <c r="E60" i="15" s="1"/>
  <c r="D50" i="15"/>
  <c r="E63" i="11"/>
  <c r="F63" i="11" s="1"/>
  <c r="E65" i="11"/>
  <c r="F65" i="11" s="1"/>
  <c r="E66" i="11"/>
  <c r="F66" i="11" s="1"/>
  <c r="E67" i="11"/>
  <c r="F67" i="11" s="1"/>
  <c r="D71" i="11"/>
  <c r="F61" i="16" l="1"/>
  <c r="F69" i="16" s="1"/>
  <c r="F71" i="16" s="1"/>
  <c r="D31" i="11"/>
  <c r="E50" i="15"/>
  <c r="D37" i="11" l="1"/>
  <c r="D38" i="11" s="1"/>
  <c r="D61" i="11"/>
  <c r="E61" i="11" s="1"/>
  <c r="F61" i="11" s="1"/>
  <c r="D11" i="11"/>
  <c r="D14" i="11" s="1"/>
  <c r="E73" i="16"/>
  <c r="G11" i="11"/>
  <c r="G14" i="11" s="1"/>
  <c r="G12" i="11" s="1"/>
  <c r="E43" i="11"/>
  <c r="E42" i="11"/>
  <c r="E41" i="11"/>
  <c r="E40" i="11"/>
  <c r="E47" i="11"/>
  <c r="E31" i="11"/>
  <c r="D34" i="11" l="1"/>
  <c r="D59" i="11"/>
  <c r="E59" i="11" l="1"/>
  <c r="F59" i="11" s="1"/>
  <c r="C46" i="8"/>
  <c r="F9" i="6"/>
  <c r="U8" i="10"/>
  <c r="I19" i="10"/>
  <c r="F17" i="10"/>
  <c r="I17" i="10" s="1"/>
  <c r="S9" i="10"/>
  <c r="Q9" i="10"/>
  <c r="S8" i="10"/>
  <c r="Q8" i="10"/>
  <c r="S7" i="10"/>
  <c r="Q7" i="10"/>
  <c r="S6" i="10"/>
  <c r="Q6" i="10"/>
  <c r="S5" i="10"/>
  <c r="Q5" i="10"/>
  <c r="S4" i="10"/>
  <c r="Q4" i="10"/>
  <c r="R4" i="10" s="1"/>
  <c r="D61" i="8"/>
  <c r="C33" i="8"/>
  <c r="C32" i="6"/>
  <c r="C28" i="6"/>
  <c r="C68" i="6"/>
  <c r="C50" i="6"/>
  <c r="C33" i="6"/>
  <c r="C51" i="6"/>
  <c r="C41" i="6"/>
  <c r="C21" i="6"/>
  <c r="C27" i="6"/>
  <c r="C8" i="6"/>
  <c r="C30" i="6"/>
  <c r="D34" i="6"/>
  <c r="C34" i="6"/>
  <c r="C43" i="6"/>
  <c r="C46" i="6" s="1"/>
  <c r="C52" i="6"/>
  <c r="C53" i="6"/>
  <c r="C54" i="6"/>
  <c r="C56" i="6"/>
  <c r="D56" i="6" s="1"/>
  <c r="F8" i="6"/>
  <c r="F11" i="6" s="1"/>
  <c r="C58" i="6"/>
  <c r="C60" i="6"/>
  <c r="C45" i="6"/>
  <c r="E29" i="8"/>
  <c r="C29" i="8"/>
  <c r="D13" i="6"/>
  <c r="C15" i="6"/>
  <c r="E28" i="6"/>
  <c r="C16" i="8"/>
  <c r="C51" i="8"/>
  <c r="F7" i="8"/>
  <c r="D51" i="8"/>
  <c r="C34" i="8"/>
  <c r="C52" i="8"/>
  <c r="D52" i="8"/>
  <c r="C42" i="8"/>
  <c r="C18" i="8"/>
  <c r="C22" i="8"/>
  <c r="C26" i="8"/>
  <c r="C28" i="8"/>
  <c r="C8" i="8"/>
  <c r="C31" i="8" s="1"/>
  <c r="D35" i="8"/>
  <c r="C35" i="8"/>
  <c r="C57" i="8" s="1"/>
  <c r="C54" i="8"/>
  <c r="D54" i="8"/>
  <c r="F8" i="8"/>
  <c r="F11" i="8" s="1"/>
  <c r="C59" i="8"/>
  <c r="D59" i="8"/>
  <c r="C61" i="8"/>
  <c r="C62" i="8"/>
  <c r="D62" i="8"/>
  <c r="C63" i="8"/>
  <c r="D63" i="8"/>
  <c r="C64" i="8"/>
  <c r="D64" i="8"/>
  <c r="C65" i="8"/>
  <c r="D65" i="8"/>
  <c r="C69" i="8"/>
  <c r="E51" i="8"/>
  <c r="E52" i="8"/>
  <c r="E54" i="8"/>
  <c r="E59" i="8"/>
  <c r="E61" i="8"/>
  <c r="E62" i="8"/>
  <c r="E63" i="8"/>
  <c r="E64" i="8"/>
  <c r="E65" i="8"/>
  <c r="F47" i="8"/>
  <c r="D45" i="8"/>
  <c r="D41" i="8"/>
  <c r="D40" i="8"/>
  <c r="D39" i="8"/>
  <c r="D38" i="8"/>
  <c r="F28" i="8"/>
  <c r="E28" i="8"/>
  <c r="D28" i="8"/>
  <c r="C15" i="8"/>
  <c r="C11" i="8"/>
  <c r="C7" i="8"/>
  <c r="C3" i="8"/>
  <c r="F1" i="8"/>
  <c r="C3" i="6"/>
  <c r="C17" i="6"/>
  <c r="D52" i="6"/>
  <c r="E52" i="6" s="1"/>
  <c r="E54" i="6" s="1"/>
  <c r="D53" i="6"/>
  <c r="D50" i="6"/>
  <c r="D51" i="6"/>
  <c r="D58" i="6"/>
  <c r="D60" i="6"/>
  <c r="C25" i="6"/>
  <c r="C61" i="6"/>
  <c r="C62" i="6"/>
  <c r="C63" i="6"/>
  <c r="C7" i="6"/>
  <c r="F7" i="6"/>
  <c r="E60" i="6"/>
  <c r="C64" i="6"/>
  <c r="F46" i="6"/>
  <c r="F27" i="6"/>
  <c r="E27" i="6"/>
  <c r="F2" i="6"/>
  <c r="E51" i="6"/>
  <c r="D62" i="6"/>
  <c r="E62" i="6"/>
  <c r="D64" i="6"/>
  <c r="E64" i="6"/>
  <c r="C14" i="6"/>
  <c r="D63" i="6"/>
  <c r="E63" i="6"/>
  <c r="D61" i="6"/>
  <c r="E61" i="6"/>
  <c r="D27" i="6"/>
  <c r="D39" i="6"/>
  <c r="D44" i="6"/>
  <c r="D37" i="6"/>
  <c r="D40" i="6"/>
  <c r="D38" i="6"/>
  <c r="E50" i="6"/>
  <c r="E53" i="6"/>
  <c r="C11" i="6"/>
  <c r="C9" i="6"/>
  <c r="C10" i="6"/>
  <c r="E58" i="6"/>
  <c r="T7" i="10" l="1"/>
  <c r="U7" i="10"/>
  <c r="AA9" i="10"/>
  <c r="T4" i="10"/>
  <c r="T8" i="10"/>
  <c r="T9" i="10"/>
  <c r="Y7" i="10"/>
  <c r="R5" i="10"/>
  <c r="W8" i="10"/>
  <c r="R6" i="10"/>
  <c r="T5" i="10"/>
  <c r="R7" i="10"/>
  <c r="Y8" i="10"/>
  <c r="T6" i="10"/>
  <c r="R8" i="10"/>
  <c r="L8" i="10"/>
  <c r="AA8" i="10"/>
  <c r="R9" i="10"/>
  <c r="D57" i="8"/>
  <c r="F9" i="8"/>
  <c r="C58" i="8" s="1"/>
  <c r="D58" i="8" s="1"/>
  <c r="E58" i="8" s="1"/>
  <c r="C9" i="8"/>
  <c r="C44" i="8"/>
  <c r="C10" i="8"/>
  <c r="C57" i="6"/>
  <c r="D57" i="6" s="1"/>
  <c r="E57" i="6" s="1"/>
  <c r="E67" i="6"/>
  <c r="D65" i="6"/>
  <c r="E56" i="6"/>
  <c r="E65" i="6" s="1"/>
  <c r="C65" i="6"/>
  <c r="C67" i="6" s="1"/>
  <c r="D54" i="6"/>
  <c r="D67" i="6" s="1"/>
  <c r="D69" i="6" s="1"/>
  <c r="AA7" i="10" l="1"/>
  <c r="W7" i="10"/>
  <c r="L7" i="10"/>
  <c r="Y9" i="10"/>
  <c r="W9" i="10"/>
  <c r="U9" i="10"/>
  <c r="L9" i="10"/>
  <c r="AA4" i="10"/>
  <c r="L6" i="10"/>
  <c r="U6" i="10"/>
  <c r="AA6" i="10"/>
  <c r="W6" i="10"/>
  <c r="Y6" i="10"/>
  <c r="W5" i="10"/>
  <c r="U5" i="10"/>
  <c r="AA5" i="10"/>
  <c r="Y5" i="10"/>
  <c r="C53" i="8"/>
  <c r="C47" i="8"/>
  <c r="F10" i="8"/>
  <c r="F10" i="6"/>
  <c r="D66" i="8"/>
  <c r="E57" i="8"/>
  <c r="E66" i="8" s="1"/>
  <c r="C66" i="8"/>
  <c r="N9" i="10" l="1"/>
  <c r="N8" i="10"/>
  <c r="N7" i="10"/>
  <c r="N6" i="10"/>
  <c r="AB8" i="10"/>
  <c r="AB7" i="10"/>
  <c r="AB6" i="10"/>
  <c r="AB5" i="10"/>
  <c r="AB4" i="10"/>
  <c r="AB9" i="10"/>
  <c r="V6" i="10"/>
  <c r="V8" i="10"/>
  <c r="V5" i="10"/>
  <c r="V4" i="10"/>
  <c r="V7" i="10"/>
  <c r="V9" i="10"/>
  <c r="X4" i="10"/>
  <c r="X6" i="10"/>
  <c r="X5" i="10"/>
  <c r="X9" i="10"/>
  <c r="X8" i="10"/>
  <c r="X7" i="10"/>
  <c r="Z9" i="10"/>
  <c r="Z8" i="10"/>
  <c r="Z7" i="10"/>
  <c r="Z6" i="10"/>
  <c r="Z5" i="10"/>
  <c r="Z4" i="10"/>
  <c r="D53" i="8"/>
  <c r="C55" i="8"/>
  <c r="C68" i="8" s="1"/>
  <c r="AC4" i="10" l="1"/>
  <c r="O4" i="10" s="1"/>
  <c r="AC5" i="10"/>
  <c r="O5" i="10" s="1"/>
  <c r="AC6" i="10"/>
  <c r="O6" i="10" s="1"/>
  <c r="AC8" i="10"/>
  <c r="O8" i="10" s="1"/>
  <c r="AC9" i="10"/>
  <c r="O9" i="10" s="1"/>
  <c r="I14" i="10" s="1"/>
  <c r="I30" i="10" s="1"/>
  <c r="AC7" i="10"/>
  <c r="O7" i="10" s="1"/>
  <c r="E53" i="8"/>
  <c r="E55" i="8" s="1"/>
  <c r="E68" i="8" s="1"/>
  <c r="D55" i="8"/>
  <c r="D68" i="8" s="1"/>
  <c r="D70" i="8" s="1"/>
  <c r="E53" i="11" l="1"/>
  <c r="F53" i="11" l="1"/>
  <c r="C17" i="15" l="1"/>
  <c r="C27" i="15" s="1"/>
  <c r="D27" i="15" s="1"/>
  <c r="D28" i="15" s="1"/>
  <c r="C53" i="15"/>
  <c r="D53" i="15" s="1"/>
  <c r="E53" i="15" s="1"/>
  <c r="C68" i="15" l="1"/>
  <c r="C58" i="15" l="1"/>
  <c r="D58" i="15" s="1"/>
  <c r="E58" i="15" s="1"/>
  <c r="C8" i="15"/>
  <c r="D38" i="15"/>
  <c r="D37" i="15"/>
  <c r="F8" i="15"/>
  <c r="F11" i="15" s="1"/>
  <c r="D44" i="15"/>
  <c r="D40" i="15"/>
  <c r="D39" i="15"/>
  <c r="F9" i="15" l="1"/>
  <c r="C57" i="15" s="1"/>
  <c r="D57" i="15" s="1"/>
  <c r="E57" i="15" s="1"/>
  <c r="C56" i="15"/>
  <c r="C35" i="15"/>
  <c r="C30" i="15"/>
  <c r="C11" i="15"/>
  <c r="C9" i="15" l="1"/>
  <c r="C10" i="15" s="1"/>
  <c r="C43" i="15"/>
  <c r="C65" i="15"/>
  <c r="D56" i="15"/>
  <c r="F10" i="15"/>
  <c r="E56" i="15" l="1"/>
  <c r="E65" i="15" s="1"/>
  <c r="D65" i="15"/>
  <c r="C52" i="15"/>
  <c r="C45" i="15"/>
  <c r="C46" i="15" s="1"/>
  <c r="D52" i="15" l="1"/>
  <c r="C54" i="15"/>
  <c r="C67" i="15" s="1"/>
  <c r="D54" i="15" l="1"/>
  <c r="D67" i="15" s="1"/>
  <c r="D69" i="15" s="1"/>
  <c r="E52" i="15"/>
  <c r="E54" i="15" s="1"/>
  <c r="E67" i="15" s="1"/>
  <c r="D56" i="11" l="1"/>
  <c r="E56" i="11" s="1"/>
  <c r="F56" i="11" s="1"/>
  <c r="D12" i="11" l="1"/>
  <c r="D13" i="11" s="1"/>
  <c r="D46" i="11"/>
  <c r="D60" i="11"/>
  <c r="D68" i="11" s="1"/>
  <c r="D48" i="11" l="1"/>
  <c r="G13" i="11"/>
  <c r="E60" i="11"/>
  <c r="D49" i="11" l="1"/>
  <c r="D55" i="11"/>
  <c r="F60" i="11"/>
  <c r="F68" i="11" s="1"/>
  <c r="E68" i="11"/>
  <c r="D57" i="11"/>
  <c r="D70" i="11" s="1"/>
  <c r="E55" i="11"/>
  <c r="E57" i="11" l="1"/>
  <c r="F55" i="11"/>
  <c r="F57" i="11" s="1"/>
  <c r="F70" i="11" s="1"/>
  <c r="E70" i="11" l="1"/>
  <c r="E72" i="11" l="1"/>
  <c r="E75" i="11"/>
</calcChain>
</file>

<file path=xl/sharedStrings.xml><?xml version="1.0" encoding="utf-8"?>
<sst xmlns="http://schemas.openxmlformats.org/spreadsheetml/2006/main" count="592" uniqueCount="129">
  <si>
    <t>Term Condition</t>
  </si>
  <si>
    <t>Payment Type</t>
  </si>
  <si>
    <t>0=Arrear,1 Advance</t>
  </si>
  <si>
    <t>Application Date</t>
  </si>
  <si>
    <t xml:space="preserve">Residual Value </t>
  </si>
  <si>
    <t>Tenor</t>
  </si>
  <si>
    <t>TOP Days</t>
  </si>
  <si>
    <t>Borrowing Rate</t>
  </si>
  <si>
    <t>Interest Rate</t>
  </si>
  <si>
    <t>Spread</t>
  </si>
  <si>
    <t>PMT Amount</t>
  </si>
  <si>
    <t>Interest Sewa</t>
  </si>
  <si>
    <t>Pokok</t>
  </si>
  <si>
    <t>Cicilan</t>
  </si>
  <si>
    <t>Acquisition Cost</t>
  </si>
  <si>
    <t xml:space="preserve">Unit </t>
  </si>
  <si>
    <t>OTR Amount incl vat</t>
  </si>
  <si>
    <t>Unit Price Amount exc VAT</t>
  </si>
  <si>
    <t>Discount Unit</t>
  </si>
  <si>
    <t>vat</t>
  </si>
  <si>
    <t>Sub Total</t>
  </si>
  <si>
    <t>Karoseri</t>
  </si>
  <si>
    <t>Price</t>
  </si>
  <si>
    <t>exclude VAT</t>
  </si>
  <si>
    <t>Discount</t>
  </si>
  <si>
    <t>Accessoris</t>
  </si>
  <si>
    <t>TOTALAcq. Unit</t>
  </si>
  <si>
    <t>Residual Value</t>
  </si>
  <si>
    <t>PMT (Month)</t>
  </si>
  <si>
    <t>Subvention</t>
  </si>
  <si>
    <t>Insurance Commision</t>
  </si>
  <si>
    <t>Margin of TOP</t>
  </si>
  <si>
    <t>Total</t>
  </si>
  <si>
    <t>Budget Cost</t>
  </si>
  <si>
    <t>REPLACEMENT CAR</t>
  </si>
  <si>
    <t>INSURANCE</t>
  </si>
  <si>
    <t>MAINTENANCE</t>
  </si>
  <si>
    <t>STNK &amp; KEUR</t>
  </si>
  <si>
    <t>TOTAL Budget Cost</t>
  </si>
  <si>
    <t>TOTAL RENT</t>
  </si>
  <si>
    <t>MOBILISASI</t>
  </si>
  <si>
    <t>Basic Lease</t>
  </si>
  <si>
    <t>Rental Rounded Amount / month</t>
  </si>
  <si>
    <t>Perhitungan ROA</t>
  </si>
  <si>
    <t>Pendapatan</t>
  </si>
  <si>
    <t>Selama Periode</t>
  </si>
  <si>
    <t>Yearly</t>
  </si>
  <si>
    <t>Monthly</t>
  </si>
  <si>
    <t>Rental/instalment</t>
  </si>
  <si>
    <t>Disposal/Sale (RV)</t>
  </si>
  <si>
    <t>Total Pendapatan</t>
  </si>
  <si>
    <t>Biaya</t>
  </si>
  <si>
    <t>Bunga TOP</t>
  </si>
  <si>
    <t>Borrowing Interest</t>
  </si>
  <si>
    <t>Depreciation</t>
  </si>
  <si>
    <t>Biaya From Budget</t>
  </si>
  <si>
    <t>Total Biaya</t>
  </si>
  <si>
    <t>Profit</t>
  </si>
  <si>
    <t>Average Asset</t>
  </si>
  <si>
    <t>Gross ROA</t>
  </si>
  <si>
    <t>Rate WO+OH</t>
  </si>
  <si>
    <t>RV</t>
  </si>
  <si>
    <t>VAT</t>
  </si>
  <si>
    <t>W/H</t>
  </si>
  <si>
    <t>Periode Kontrak</t>
  </si>
  <si>
    <t>PMT Loan</t>
  </si>
  <si>
    <t>Borrowing sewa</t>
  </si>
  <si>
    <t>Use Life (tahun)</t>
  </si>
  <si>
    <t>RV Asset Year Used Car</t>
  </si>
  <si>
    <t>Initial Purchase Price</t>
  </si>
  <si>
    <t>&lt;-- Net Price List exc VAT tanpa diskon + Karoseri tanpa diskon</t>
  </si>
  <si>
    <t>OTR Amount</t>
  </si>
  <si>
    <t>&lt;-- Terisi otomatis</t>
  </si>
  <si>
    <t>STNK Budget</t>
  </si>
  <si>
    <t>PV</t>
  </si>
  <si>
    <t>PMT</t>
  </si>
  <si>
    <t>Average Asset (setelah diskon)</t>
  </si>
  <si>
    <t>Average Asset (sebelum diskon)</t>
  </si>
  <si>
    <t>Asset Year (Used Car)</t>
  </si>
  <si>
    <t>RV Asset Used Car</t>
  </si>
  <si>
    <t>SPAF dll (KTB)</t>
  </si>
  <si>
    <t>Unit Price Amount</t>
  </si>
  <si>
    <t>TENOR</t>
  </si>
  <si>
    <t>OTR include PPN</t>
  </si>
  <si>
    <t>New Nett Amount</t>
  </si>
  <si>
    <t>sum insure</t>
  </si>
  <si>
    <t>tarif</t>
  </si>
  <si>
    <t>depre (yang disetting)</t>
  </si>
  <si>
    <t>Main Coverage Premium Amount</t>
  </si>
  <si>
    <t>periode</t>
  </si>
  <si>
    <t>premi/periode</t>
  </si>
  <si>
    <t>TOTAL PREMI</t>
  </si>
  <si>
    <t>PA Pass</t>
  </si>
  <si>
    <t>Premi/pass</t>
  </si>
  <si>
    <t>Driver</t>
  </si>
  <si>
    <t>Premi Driver</t>
  </si>
  <si>
    <t>SRCC</t>
  </si>
  <si>
    <t>Premi SRCC</t>
  </si>
  <si>
    <t>TS</t>
  </si>
  <si>
    <t>Premi TS</t>
  </si>
  <si>
    <t>FLOOD</t>
  </si>
  <si>
    <t>Premi Flood</t>
  </si>
  <si>
    <t>EQ</t>
  </si>
  <si>
    <t>Premi EQ</t>
  </si>
  <si>
    <t>Premi Additional</t>
  </si>
  <si>
    <t xml:space="preserve">Budget Insurance </t>
  </si>
  <si>
    <t>Premi asuransi</t>
  </si>
  <si>
    <t xml:space="preserve">Budget Insurance TPL </t>
  </si>
  <si>
    <t>coverage</t>
  </si>
  <si>
    <t>Premi</t>
  </si>
  <si>
    <t>TPL MKT =100</t>
  </si>
  <si>
    <t>TPL Pak Anton = 50</t>
  </si>
  <si>
    <t>PAP - PA. Passanger</t>
  </si>
  <si>
    <t>PAD - PA. Driver</t>
  </si>
  <si>
    <t>SRC - SRCC</t>
  </si>
  <si>
    <t>ATS - TS</t>
  </si>
  <si>
    <t>FLD - Flood</t>
  </si>
  <si>
    <t>EAQ - E/Q</t>
  </si>
  <si>
    <t>Total Premi</t>
  </si>
  <si>
    <t>Asset Year</t>
  </si>
  <si>
    <t>Diskon</t>
  </si>
  <si>
    <t>Diskon Karoseri</t>
  </si>
  <si>
    <t>Nett Amount</t>
  </si>
  <si>
    <t>Unit</t>
  </si>
  <si>
    <t>Per Ttahun</t>
  </si>
  <si>
    <t xml:space="preserve">BUDGET REPLACEMENT </t>
  </si>
  <si>
    <t>BUDGET REGISTRATION</t>
  </si>
  <si>
    <t>nett amount*%tarid</t>
  </si>
  <si>
    <t>Nilai awal aksesoris versi accounting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</si>
</sst>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Rp&quot;#,##0.00;[Red]\-&quot;Rp&quot;#,##0.00"/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0.00000%"/>
    <numFmt numFmtId="166" formatCode="0.000000%"/>
    <numFmt numFmtId="167" formatCode="0.0000%"/>
    <numFmt numFmtId="168" formatCode="_-* #,##0.00_-;\-* #,##0.00_-;_-* &quot;-&quot;_-;_-@_-"/>
    <numFmt numFmtId="169" formatCode="_(* #,##0.00_);_(* \(#,##0.00\);_(* &quot;-&quot;??.00_);_(@_)"/>
    <numFmt numFmtId="170" formatCode="_(* #,##0.00_);_(* \(#,##0.00\);_(* &quot;-&quot;??????_);_(@_)"/>
    <numFmt numFmtId="171" formatCode="0.0000000%"/>
  </numFmts>
  <fonts count="29">
    <font>
      <sz val="11"/>
      <color theme="1"/>
      <name val="Calibri"/>
      <charset val="134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theme="0"/>
      <name val="Calibri"/>
      <family val="2"/>
    </font>
    <font>
      <b/>
      <sz val="10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name val="Calibri"/>
      <family val="2"/>
    </font>
    <font>
      <i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sz val="10"/>
      <name val="Calibri"/>
      <family val="2"/>
    </font>
    <font>
      <b/>
      <i/>
      <sz val="10"/>
      <color rgb="FFFF0000"/>
      <name val="Calibri"/>
      <family val="2"/>
    </font>
    <font>
      <sz val="11"/>
      <color theme="1"/>
      <name val="Calibri"/>
      <family val="2"/>
      <scheme val="minor"/>
    </font>
    <font>
      <b/>
      <i/>
      <sz val="10"/>
      <color rgb="FFC00000"/>
      <name val="Calibri"/>
      <family val="2"/>
    </font>
    <font>
      <b/>
      <sz val="11"/>
      <color theme="1"/>
      <name val="Calibri"/>
      <family val="2"/>
      <scheme val="minor"/>
    </font>
    <font>
      <sz val="9"/>
      <color rgb="FF252422"/>
      <name val="Arial"/>
      <family val="2"/>
    </font>
    <font>
      <sz val="11"/>
      <name val="Calibri"/>
      <family val="2"/>
      <scheme val="minor"/>
    </font>
    <font>
      <sz val="10"/>
      <color indexed="8"/>
      <name val="Calibri"/>
      <family val="2"/>
    </font>
    <font>
      <b/>
      <sz val="1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</font>
    <font>
      <b/>
      <i/>
      <sz val="12"/>
      <color rgb="FFC00000"/>
      <name val="Calibri"/>
      <family val="2"/>
    </font>
    <font>
      <b/>
      <i/>
      <sz val="12"/>
      <color theme="1"/>
      <name val="Calibri"/>
      <family val="2"/>
    </font>
    <font>
      <b/>
      <i/>
      <sz val="11"/>
      <color rgb="FF000000"/>
      <name val="Calibri"/>
      <family val="2"/>
      <scheme val="minor"/>
    </font>
    <font>
      <b/>
      <sz val="10"/>
      <color rgb="FFFF0000"/>
      <name val="Calibri"/>
      <family val="2"/>
    </font>
    <font>
      <sz val="11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DF6E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/>
    <xf numFmtId="41" fontId="14" fillId="0" borderId="0" applyFont="0" applyFill="0" applyBorder="0" applyAlignment="0" applyProtection="0"/>
  </cellStyleXfs>
  <cellXfs count="24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4" fontId="2" fillId="2" borderId="0" xfId="0" applyNumberFormat="1" applyFont="1" applyFill="1"/>
    <xf numFmtId="0" fontId="3" fillId="0" borderId="0" xfId="0" applyFont="1"/>
    <xf numFmtId="0" fontId="2" fillId="3" borderId="0" xfId="0" applyFont="1" applyFill="1"/>
    <xf numFmtId="0" fontId="2" fillId="0" borderId="0" xfId="0" applyFont="1"/>
    <xf numFmtId="41" fontId="2" fillId="0" borderId="0" xfId="3" applyFont="1"/>
    <xf numFmtId="4" fontId="2" fillId="0" borderId="0" xfId="0" applyNumberFormat="1" applyFont="1"/>
    <xf numFmtId="10" fontId="3" fillId="0" borderId="0" xfId="0" applyNumberFormat="1" applyFont="1"/>
    <xf numFmtId="4" fontId="3" fillId="0" borderId="0" xfId="0" applyNumberFormat="1" applyFont="1"/>
    <xf numFmtId="165" fontId="3" fillId="0" borderId="0" xfId="0" applyNumberFormat="1" applyFont="1"/>
    <xf numFmtId="9" fontId="3" fillId="0" borderId="0" xfId="0" applyNumberFormat="1" applyFont="1"/>
    <xf numFmtId="9" fontId="4" fillId="4" borderId="0" xfId="0" applyNumberFormat="1" applyFont="1" applyFill="1"/>
    <xf numFmtId="166" fontId="3" fillId="0" borderId="0" xfId="0" applyNumberFormat="1" applyFont="1"/>
    <xf numFmtId="167" fontId="3" fillId="0" borderId="0" xfId="2" applyNumberFormat="1" applyFont="1" applyFill="1" applyBorder="1" applyAlignment="1" applyProtection="1"/>
    <xf numFmtId="0" fontId="4" fillId="4" borderId="0" xfId="0" applyFont="1" applyFill="1"/>
    <xf numFmtId="10" fontId="1" fillId="0" borderId="0" xfId="0" applyNumberFormat="1" applyFont="1"/>
    <xf numFmtId="0" fontId="5" fillId="4" borderId="0" xfId="0" applyFont="1" applyFill="1"/>
    <xf numFmtId="0" fontId="6" fillId="0" borderId="0" xfId="0" applyFont="1"/>
    <xf numFmtId="8" fontId="1" fillId="0" borderId="0" xfId="3" applyNumberFormat="1" applyFont="1" applyFill="1"/>
    <xf numFmtId="41" fontId="3" fillId="0" borderId="0" xfId="0" applyNumberFormat="1" applyFont="1"/>
    <xf numFmtId="9" fontId="2" fillId="0" borderId="0" xfId="0" applyNumberFormat="1" applyFont="1"/>
    <xf numFmtId="41" fontId="3" fillId="0" borderId="0" xfId="3" applyFont="1"/>
    <xf numFmtId="0" fontId="2" fillId="5" borderId="0" xfId="0" applyFont="1" applyFill="1"/>
    <xf numFmtId="168" fontId="3" fillId="0" borderId="0" xfId="3" applyNumberFormat="1" applyFont="1"/>
    <xf numFmtId="0" fontId="2" fillId="5" borderId="0" xfId="0" applyFont="1" applyFill="1" applyAlignment="1">
      <alignment wrapText="1"/>
    </xf>
    <xf numFmtId="41" fontId="3" fillId="6" borderId="0" xfId="3" applyFont="1" applyFill="1" applyAlignment="1">
      <alignment wrapText="1"/>
    </xf>
    <xf numFmtId="0" fontId="1" fillId="6" borderId="0" xfId="0" applyFont="1" applyFill="1" applyAlignment="1">
      <alignment wrapText="1"/>
    </xf>
    <xf numFmtId="9" fontId="3" fillId="6" borderId="0" xfId="0" applyNumberFormat="1" applyFont="1" applyFill="1" applyAlignment="1">
      <alignment wrapText="1"/>
    </xf>
    <xf numFmtId="0" fontId="7" fillId="0" borderId="0" xfId="0" applyFont="1"/>
    <xf numFmtId="41" fontId="1" fillId="0" borderId="0" xfId="3" applyFont="1"/>
    <xf numFmtId="167" fontId="3" fillId="0" borderId="0" xfId="2" applyNumberFormat="1" applyFont="1"/>
    <xf numFmtId="0" fontId="6" fillId="2" borderId="0" xfId="0" applyFont="1" applyFill="1"/>
    <xf numFmtId="41" fontId="8" fillId="0" borderId="0" xfId="3" applyFont="1"/>
    <xf numFmtId="10" fontId="3" fillId="0" borderId="0" xfId="2" applyNumberFormat="1" applyFont="1"/>
    <xf numFmtId="4" fontId="10" fillId="0" borderId="0" xfId="0" applyNumberFormat="1" applyFont="1"/>
    <xf numFmtId="4" fontId="11" fillId="0" borderId="0" xfId="0" applyNumberFormat="1" applyFont="1"/>
    <xf numFmtId="41" fontId="9" fillId="0" borderId="0" xfId="3" applyFont="1"/>
    <xf numFmtId="4" fontId="9" fillId="0" borderId="0" xfId="0" applyNumberFormat="1" applyFont="1"/>
    <xf numFmtId="0" fontId="1" fillId="2" borderId="0" xfId="0" applyFont="1" applyFill="1"/>
    <xf numFmtId="0" fontId="10" fillId="7" borderId="0" xfId="0" applyFont="1" applyFill="1"/>
    <xf numFmtId="41" fontId="13" fillId="0" borderId="0" xfId="3" applyFont="1"/>
    <xf numFmtId="4" fontId="10" fillId="8" borderId="0" xfId="0" applyNumberFormat="1" applyFont="1" applyFill="1"/>
    <xf numFmtId="168" fontId="9" fillId="0" borderId="0" xfId="3" applyNumberFormat="1" applyFont="1"/>
    <xf numFmtId="0" fontId="10" fillId="8" borderId="0" xfId="0" applyFont="1" applyFill="1"/>
    <xf numFmtId="0" fontId="11" fillId="0" borderId="0" xfId="0" applyFont="1"/>
    <xf numFmtId="8" fontId="3" fillId="0" borderId="0" xfId="3" applyNumberFormat="1" applyFont="1"/>
    <xf numFmtId="8" fontId="3" fillId="0" borderId="0" xfId="0" applyNumberFormat="1" applyFont="1"/>
    <xf numFmtId="0" fontId="6" fillId="0" borderId="0" xfId="0" applyFont="1" applyAlignment="1">
      <alignment wrapText="1"/>
    </xf>
    <xf numFmtId="8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43" fontId="3" fillId="0" borderId="0" xfId="0" applyNumberFormat="1" applyFont="1"/>
    <xf numFmtId="43" fontId="2" fillId="0" borderId="0" xfId="0" applyNumberFormat="1" applyFont="1"/>
    <xf numFmtId="42" fontId="3" fillId="0" borderId="0" xfId="0" applyNumberFormat="1" applyFont="1"/>
    <xf numFmtId="10" fontId="11" fillId="0" borderId="0" xfId="2" applyNumberFormat="1" applyFont="1"/>
    <xf numFmtId="0" fontId="2" fillId="0" borderId="0" xfId="0" applyFont="1" applyAlignment="1">
      <alignment wrapText="1"/>
    </xf>
    <xf numFmtId="164" fontId="1" fillId="0" borderId="0" xfId="1" applyFont="1" applyFill="1" applyAlignment="1"/>
    <xf numFmtId="164" fontId="6" fillId="0" borderId="0" xfId="0" applyNumberFormat="1" applyFont="1"/>
    <xf numFmtId="164" fontId="1" fillId="0" borderId="0" xfId="0" applyNumberFormat="1" applyFont="1"/>
    <xf numFmtId="165" fontId="12" fillId="9" borderId="0" xfId="2" applyNumberFormat="1" applyFont="1" applyFill="1"/>
    <xf numFmtId="41" fontId="1" fillId="6" borderId="0" xfId="3" applyFont="1" applyFill="1" applyAlignment="1">
      <alignment wrapText="1"/>
    </xf>
    <xf numFmtId="9" fontId="3" fillId="0" borderId="0" xfId="2" applyFont="1"/>
    <xf numFmtId="0" fontId="3" fillId="0" borderId="0" xfId="3" applyNumberFormat="1" applyFont="1"/>
    <xf numFmtId="0" fontId="1" fillId="0" borderId="0" xfId="3" applyNumberFormat="1" applyFont="1"/>
    <xf numFmtId="166" fontId="3" fillId="0" borderId="0" xfId="2" applyNumberFormat="1" applyFont="1"/>
    <xf numFmtId="9" fontId="1" fillId="0" borderId="0" xfId="0" applyNumberFormat="1" applyFont="1"/>
    <xf numFmtId="9" fontId="3" fillId="0" borderId="0" xfId="3" applyNumberFormat="1" applyFont="1"/>
    <xf numFmtId="170" fontId="3" fillId="0" borderId="0" xfId="0" applyNumberFormat="1" applyFont="1"/>
    <xf numFmtId="14" fontId="2" fillId="0" borderId="0" xfId="0" applyNumberFormat="1" applyFont="1"/>
    <xf numFmtId="8" fontId="6" fillId="10" borderId="0" xfId="3" applyNumberFormat="1" applyFont="1" applyFill="1"/>
    <xf numFmtId="169" fontId="3" fillId="10" borderId="0" xfId="1" applyNumberFormat="1" applyFont="1" applyFill="1" applyAlignment="1"/>
    <xf numFmtId="41" fontId="8" fillId="0" borderId="0" xfId="3" applyFont="1" applyFill="1"/>
    <xf numFmtId="168" fontId="2" fillId="10" borderId="0" xfId="3" applyNumberFormat="1" applyFont="1" applyFill="1"/>
    <xf numFmtId="41" fontId="3" fillId="10" borderId="0" xfId="3" applyFont="1" applyFill="1"/>
    <xf numFmtId="168" fontId="12" fillId="10" borderId="0" xfId="3" applyNumberFormat="1" applyFont="1" applyFill="1"/>
    <xf numFmtId="41" fontId="9" fillId="10" borderId="0" xfId="3" applyFont="1" applyFill="1"/>
    <xf numFmtId="41" fontId="8" fillId="10" borderId="0" xfId="3" applyFont="1" applyFill="1"/>
    <xf numFmtId="168" fontId="9" fillId="10" borderId="0" xfId="3" applyNumberFormat="1" applyFont="1" applyFill="1"/>
    <xf numFmtId="41" fontId="3" fillId="0" borderId="0" xfId="3" applyFont="1" applyFill="1"/>
    <xf numFmtId="168" fontId="3" fillId="10" borderId="0" xfId="3" applyNumberFormat="1" applyFont="1" applyFill="1"/>
    <xf numFmtId="41" fontId="2" fillId="10" borderId="0" xfId="3" applyFont="1" applyFill="1"/>
    <xf numFmtId="4" fontId="11" fillId="10" borderId="0" xfId="0" applyNumberFormat="1" applyFont="1" applyFill="1"/>
    <xf numFmtId="165" fontId="15" fillId="10" borderId="0" xfId="2" applyNumberFormat="1" applyFont="1" applyFill="1"/>
    <xf numFmtId="41" fontId="9" fillId="0" borderId="0" xfId="3" applyFont="1" applyFill="1"/>
    <xf numFmtId="9" fontId="0" fillId="0" borderId="0" xfId="2" applyFont="1"/>
    <xf numFmtId="1" fontId="0" fillId="0" borderId="0" xfId="0" applyNumberFormat="1"/>
    <xf numFmtId="0" fontId="16" fillId="2" borderId="0" xfId="0" applyFont="1" applyFill="1"/>
    <xf numFmtId="0" fontId="0" fillId="12" borderId="0" xfId="0" applyFill="1"/>
    <xf numFmtId="0" fontId="16" fillId="0" borderId="0" xfId="0" applyFont="1"/>
    <xf numFmtId="41" fontId="0" fillId="0" borderId="0" xfId="3" applyFont="1"/>
    <xf numFmtId="41" fontId="0" fillId="0" borderId="0" xfId="0" applyNumberFormat="1"/>
    <xf numFmtId="165" fontId="17" fillId="11" borderId="1" xfId="2" applyNumberFormat="1" applyFont="1" applyFill="1" applyBorder="1" applyAlignment="1" applyProtection="1">
      <alignment horizontal="right" vertical="center" wrapText="1"/>
    </xf>
    <xf numFmtId="43" fontId="0" fillId="0" borderId="0" xfId="0" applyNumberFormat="1"/>
    <xf numFmtId="43" fontId="16" fillId="2" borderId="0" xfId="0" applyNumberFormat="1" applyFont="1" applyFill="1"/>
    <xf numFmtId="164" fontId="14" fillId="12" borderId="0" xfId="1" applyFill="1" applyAlignment="1"/>
    <xf numFmtId="41" fontId="0" fillId="12" borderId="0" xfId="0" applyNumberFormat="1" applyFill="1"/>
    <xf numFmtId="164" fontId="18" fillId="13" borderId="0" xfId="1" applyFont="1" applyFill="1" applyAlignment="1"/>
    <xf numFmtId="10" fontId="0" fillId="0" borderId="0" xfId="0" applyNumberFormat="1"/>
    <xf numFmtId="164" fontId="14" fillId="0" borderId="0" xfId="1" applyAlignment="1"/>
    <xf numFmtId="164" fontId="18" fillId="13" borderId="0" xfId="0" applyNumberFormat="1" applyFont="1" applyFill="1"/>
    <xf numFmtId="164" fontId="0" fillId="13" borderId="0" xfId="0" applyNumberFormat="1" applyFill="1"/>
    <xf numFmtId="0" fontId="19" fillId="14" borderId="0" xfId="0" applyFont="1" applyFill="1" applyAlignment="1">
      <alignment vertical="center"/>
    </xf>
    <xf numFmtId="167" fontId="0" fillId="0" borderId="0" xfId="0" applyNumberFormat="1"/>
    <xf numFmtId="164" fontId="0" fillId="2" borderId="0" xfId="0" applyNumberFormat="1" applyFill="1"/>
    <xf numFmtId="41" fontId="9" fillId="4" borderId="0" xfId="3" applyFont="1" applyFill="1"/>
    <xf numFmtId="41" fontId="8" fillId="4" borderId="0" xfId="3" applyFont="1" applyFill="1"/>
    <xf numFmtId="168" fontId="9" fillId="4" borderId="0" xfId="3" applyNumberFormat="1" applyFont="1" applyFill="1"/>
    <xf numFmtId="41" fontId="9" fillId="9" borderId="0" xfId="3" applyFont="1" applyFill="1"/>
    <xf numFmtId="43" fontId="1" fillId="0" borderId="0" xfId="0" applyNumberFormat="1" applyFont="1"/>
    <xf numFmtId="43" fontId="1" fillId="0" borderId="0" xfId="3" applyNumberFormat="1" applyFont="1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10" fillId="0" borderId="0" xfId="0" applyNumberFormat="1" applyFont="1" applyAlignment="1">
      <alignment horizontal="center" vertical="center"/>
    </xf>
    <xf numFmtId="4" fontId="11" fillId="0" borderId="0" xfId="0" applyNumberFormat="1" applyFont="1" applyAlignment="1">
      <alignment horizontal="center" vertical="center"/>
    </xf>
    <xf numFmtId="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4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3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1" fontId="2" fillId="0" borderId="0" xfId="3" applyFont="1" applyAlignment="1">
      <alignment horizontal="center" vertical="center"/>
    </xf>
    <xf numFmtId="41" fontId="3" fillId="0" borderId="0" xfId="3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9" fontId="12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8" fontId="1" fillId="0" borderId="0" xfId="3" applyNumberFormat="1" applyFont="1" applyFill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8" fontId="3" fillId="0" borderId="0" xfId="3" applyNumberFormat="1" applyFont="1" applyAlignment="1">
      <alignment horizontal="center" vertical="center"/>
    </xf>
    <xf numFmtId="8" fontId="3" fillId="0" borderId="0" xfId="0" applyNumberFormat="1" applyFont="1" applyAlignment="1">
      <alignment horizontal="center" vertical="center"/>
    </xf>
    <xf numFmtId="41" fontId="3" fillId="0" borderId="0" xfId="0" applyNumberFormat="1" applyFont="1" applyAlignment="1">
      <alignment horizontal="center" vertical="center"/>
    </xf>
    <xf numFmtId="168" fontId="3" fillId="0" borderId="0" xfId="3" applyNumberFormat="1" applyFont="1" applyAlignment="1">
      <alignment horizontal="center" vertical="center"/>
    </xf>
    <xf numFmtId="41" fontId="3" fillId="6" borderId="0" xfId="3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41" fontId="1" fillId="0" borderId="0" xfId="3" applyFont="1" applyAlignment="1">
      <alignment horizontal="center" vertical="center"/>
    </xf>
    <xf numFmtId="167" fontId="3" fillId="0" borderId="0" xfId="2" applyNumberFormat="1" applyFont="1" applyAlignment="1">
      <alignment horizontal="center" vertical="center"/>
    </xf>
    <xf numFmtId="43" fontId="3" fillId="0" borderId="0" xfId="0" applyNumberFormat="1" applyFont="1" applyAlignment="1">
      <alignment horizontal="center" vertical="center"/>
    </xf>
    <xf numFmtId="43" fontId="2" fillId="0" borderId="0" xfId="0" applyNumberFormat="1" applyFont="1" applyAlignment="1">
      <alignment horizontal="center" vertical="center"/>
    </xf>
    <xf numFmtId="10" fontId="3" fillId="0" borderId="0" xfId="2" applyNumberFormat="1" applyFont="1" applyAlignment="1">
      <alignment horizontal="center" vertical="center"/>
    </xf>
    <xf numFmtId="41" fontId="9" fillId="0" borderId="0" xfId="3" applyFont="1" applyFill="1" applyAlignment="1">
      <alignment horizontal="center" vertical="center"/>
    </xf>
    <xf numFmtId="42" fontId="3" fillId="0" borderId="0" xfId="0" applyNumberFormat="1" applyFont="1" applyAlignment="1">
      <alignment horizontal="center" vertical="center"/>
    </xf>
    <xf numFmtId="4" fontId="9" fillId="0" borderId="0" xfId="0" applyNumberFormat="1" applyFont="1" applyAlignment="1">
      <alignment horizontal="center" vertical="center"/>
    </xf>
    <xf numFmtId="41" fontId="9" fillId="0" borderId="0" xfId="3" applyFont="1" applyAlignment="1">
      <alignment horizontal="center" vertical="center"/>
    </xf>
    <xf numFmtId="41" fontId="8" fillId="0" borderId="0" xfId="3" applyFont="1" applyAlignment="1">
      <alignment horizontal="center" vertical="center"/>
    </xf>
    <xf numFmtId="41" fontId="13" fillId="0" borderId="0" xfId="3" applyFont="1" applyAlignment="1">
      <alignment horizontal="center" vertical="center"/>
    </xf>
    <xf numFmtId="168" fontId="9" fillId="0" borderId="0" xfId="3" applyNumberFormat="1" applyFont="1" applyAlignment="1">
      <alignment horizontal="center" vertical="center"/>
    </xf>
    <xf numFmtId="4" fontId="11" fillId="10" borderId="0" xfId="0" applyNumberFormat="1" applyFont="1" applyFill="1" applyAlignment="1">
      <alignment horizontal="center" vertical="center"/>
    </xf>
    <xf numFmtId="10" fontId="11" fillId="0" borderId="0" xfId="2" applyNumberFormat="1" applyFont="1" applyAlignment="1">
      <alignment horizontal="center" vertical="center"/>
    </xf>
    <xf numFmtId="0" fontId="3" fillId="0" borderId="0" xfId="3" applyNumberFormat="1" applyFont="1" applyAlignment="1">
      <alignment horizontal="center" vertical="center"/>
    </xf>
    <xf numFmtId="166" fontId="3" fillId="0" borderId="0" xfId="2" applyNumberFormat="1" applyFont="1" applyAlignment="1">
      <alignment horizontal="center" vertical="center"/>
    </xf>
    <xf numFmtId="9" fontId="3" fillId="0" borderId="0" xfId="2" applyFont="1" applyAlignment="1">
      <alignment horizontal="center" vertical="center"/>
    </xf>
    <xf numFmtId="170" fontId="3" fillId="0" borderId="0" xfId="0" applyNumberFormat="1" applyFont="1" applyAlignment="1">
      <alignment horizontal="center" vertical="center"/>
    </xf>
    <xf numFmtId="164" fontId="1" fillId="0" borderId="0" xfId="1" applyFont="1" applyFill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9" fontId="3" fillId="0" borderId="0" xfId="3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4" fontId="3" fillId="0" borderId="2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8" fontId="6" fillId="10" borderId="2" xfId="3" applyNumberFormat="1" applyFont="1" applyFill="1" applyBorder="1" applyAlignment="1">
      <alignment horizontal="center" vertical="center"/>
    </xf>
    <xf numFmtId="41" fontId="2" fillId="0" borderId="2" xfId="3" applyFont="1" applyBorder="1" applyAlignment="1">
      <alignment horizontal="center" vertical="center"/>
    </xf>
    <xf numFmtId="41" fontId="3" fillId="0" borderId="2" xfId="3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 wrapText="1"/>
    </xf>
    <xf numFmtId="41" fontId="3" fillId="0" borderId="2" xfId="3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169" fontId="3" fillId="10" borderId="2" xfId="1" applyNumberFormat="1" applyFont="1" applyFill="1" applyBorder="1" applyAlignment="1">
      <alignment horizontal="center" vertical="center"/>
    </xf>
    <xf numFmtId="168" fontId="2" fillId="10" borderId="2" xfId="3" applyNumberFormat="1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41" fontId="1" fillId="0" borderId="2" xfId="3" applyFont="1" applyBorder="1" applyAlignment="1">
      <alignment horizontal="center" vertical="center"/>
    </xf>
    <xf numFmtId="41" fontId="3" fillId="10" borderId="2" xfId="3" applyFont="1" applyFill="1" applyBorder="1" applyAlignment="1">
      <alignment horizontal="center" vertical="center"/>
    </xf>
    <xf numFmtId="4" fontId="21" fillId="0" borderId="2" xfId="0" applyNumberFormat="1" applyFont="1" applyBorder="1" applyAlignment="1">
      <alignment horizontal="center" vertical="center"/>
    </xf>
    <xf numFmtId="4" fontId="10" fillId="0" borderId="2" xfId="0" applyNumberFormat="1" applyFont="1" applyBorder="1" applyAlignment="1">
      <alignment horizontal="center" vertical="center"/>
    </xf>
    <xf numFmtId="4" fontId="11" fillId="0" borderId="2" xfId="0" applyNumberFormat="1" applyFont="1" applyBorder="1" applyAlignment="1">
      <alignment horizontal="center" vertical="center"/>
    </xf>
    <xf numFmtId="168" fontId="12" fillId="10" borderId="2" xfId="3" applyNumberFormat="1" applyFont="1" applyFill="1" applyBorder="1" applyAlignment="1">
      <alignment horizontal="center" vertical="center"/>
    </xf>
    <xf numFmtId="41" fontId="9" fillId="0" borderId="2" xfId="3" applyFont="1" applyBorder="1" applyAlignment="1">
      <alignment horizontal="center" vertical="center"/>
    </xf>
    <xf numFmtId="168" fontId="9" fillId="15" borderId="2" xfId="3" applyNumberFormat="1" applyFont="1" applyFill="1" applyBorder="1" applyAlignment="1">
      <alignment horizontal="center" vertical="center"/>
    </xf>
    <xf numFmtId="41" fontId="2" fillId="10" borderId="2" xfId="3" applyFont="1" applyFill="1" applyBorder="1" applyAlignment="1">
      <alignment horizontal="center" vertical="center"/>
    </xf>
    <xf numFmtId="168" fontId="3" fillId="10" borderId="2" xfId="3" applyNumberFormat="1" applyFont="1" applyFill="1" applyBorder="1" applyAlignment="1">
      <alignment horizontal="center" vertical="center"/>
    </xf>
    <xf numFmtId="4" fontId="21" fillId="2" borderId="0" xfId="0" applyNumberFormat="1" applyFont="1" applyFill="1" applyAlignment="1">
      <alignment horizontal="left" vertical="center"/>
    </xf>
    <xf numFmtId="0" fontId="21" fillId="5" borderId="0" xfId="0" applyFont="1" applyFill="1" applyAlignment="1">
      <alignment horizontal="left" vertical="center"/>
    </xf>
    <xf numFmtId="0" fontId="22" fillId="2" borderId="0" xfId="0" applyFont="1" applyFill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4" fontId="11" fillId="10" borderId="2" xfId="0" applyNumberFormat="1" applyFont="1" applyFill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168" fontId="21" fillId="10" borderId="2" xfId="3" applyNumberFormat="1" applyFont="1" applyFill="1" applyBorder="1" applyAlignment="1">
      <alignment horizontal="center" vertical="center"/>
    </xf>
    <xf numFmtId="4" fontId="11" fillId="0" borderId="0" xfId="0" applyNumberFormat="1" applyFont="1" applyAlignment="1">
      <alignment horizontal="left" vertical="center"/>
    </xf>
    <xf numFmtId="10" fontId="11" fillId="0" borderId="0" xfId="2" applyNumberFormat="1" applyFont="1" applyAlignment="1">
      <alignment horizontal="left" vertical="center"/>
    </xf>
    <xf numFmtId="165" fontId="12" fillId="0" borderId="0" xfId="2" applyNumberFormat="1" applyFont="1" applyFill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167" fontId="3" fillId="7" borderId="2" xfId="2" applyNumberFormat="1" applyFont="1" applyFill="1" applyBorder="1" applyAlignment="1" applyProtection="1">
      <alignment horizontal="center" vertical="center"/>
    </xf>
    <xf numFmtId="9" fontId="3" fillId="7" borderId="2" xfId="0" applyNumberFormat="1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1" fontId="3" fillId="0" borderId="3" xfId="3" applyFont="1" applyBorder="1" applyAlignment="1">
      <alignment horizontal="center" vertical="center"/>
    </xf>
    <xf numFmtId="168" fontId="3" fillId="7" borderId="2" xfId="3" applyNumberFormat="1" applyFont="1" applyFill="1" applyBorder="1" applyAlignment="1">
      <alignment horizontal="center" vertical="center"/>
    </xf>
    <xf numFmtId="41" fontId="8" fillId="7" borderId="2" xfId="3" applyFont="1" applyFill="1" applyBorder="1" applyAlignment="1">
      <alignment horizontal="center" vertical="center"/>
    </xf>
    <xf numFmtId="41" fontId="3" fillId="7" borderId="2" xfId="3" applyFont="1" applyFill="1" applyBorder="1" applyAlignment="1">
      <alignment horizontal="center" vertical="center"/>
    </xf>
    <xf numFmtId="41" fontId="9" fillId="7" borderId="0" xfId="3" applyFont="1" applyFill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41" fontId="3" fillId="16" borderId="2" xfId="3" applyFont="1" applyFill="1" applyBorder="1" applyAlignment="1">
      <alignment horizontal="center" vertical="center"/>
    </xf>
    <xf numFmtId="4" fontId="3" fillId="0" borderId="0" xfId="3" applyNumberFormat="1" applyFont="1" applyAlignment="1">
      <alignment horizontal="center" vertical="center"/>
    </xf>
    <xf numFmtId="4" fontId="13" fillId="0" borderId="0" xfId="3" applyNumberFormat="1" applyFont="1" applyAlignment="1">
      <alignment horizontal="center" vertical="center"/>
    </xf>
    <xf numFmtId="168" fontId="8" fillId="0" borderId="0" xfId="3" applyNumberFormat="1" applyFont="1" applyAlignment="1">
      <alignment horizontal="center" vertical="center"/>
    </xf>
    <xf numFmtId="168" fontId="13" fillId="0" borderId="0" xfId="3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0" fontId="24" fillId="10" borderId="2" xfId="2" applyNumberFormat="1" applyFont="1" applyFill="1" applyBorder="1" applyAlignment="1">
      <alignment horizontal="center" vertical="center"/>
    </xf>
    <xf numFmtId="164" fontId="9" fillId="0" borderId="2" xfId="3" applyNumberFormat="1" applyFont="1" applyBorder="1" applyAlignment="1">
      <alignment horizontal="center" vertical="center"/>
    </xf>
    <xf numFmtId="164" fontId="9" fillId="15" borderId="2" xfId="3" applyNumberFormat="1" applyFont="1" applyFill="1" applyBorder="1" applyAlignment="1">
      <alignment horizontal="center" vertical="center"/>
    </xf>
    <xf numFmtId="164" fontId="8" fillId="15" borderId="2" xfId="3" applyNumberFormat="1" applyFont="1" applyFill="1" applyBorder="1" applyAlignment="1">
      <alignment horizontal="center" vertical="center"/>
    </xf>
    <xf numFmtId="3" fontId="27" fillId="0" borderId="0" xfId="0" applyNumberFormat="1" applyFont="1"/>
    <xf numFmtId="43" fontId="1" fillId="0" borderId="0" xfId="0" applyNumberFormat="1" applyFont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9" fontId="3" fillId="0" borderId="2" xfId="0" applyNumberFormat="1" applyFont="1" applyBorder="1" applyAlignment="1">
      <alignment horizontal="center" vertical="center"/>
    </xf>
    <xf numFmtId="9" fontId="12" fillId="0" borderId="2" xfId="0" applyNumberFormat="1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8" fontId="1" fillId="0" borderId="2" xfId="3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3" fontId="1" fillId="10" borderId="0" xfId="0" applyNumberFormat="1" applyFont="1" applyFill="1"/>
    <xf numFmtId="4" fontId="3" fillId="17" borderId="2" xfId="0" applyNumberFormat="1" applyFont="1" applyFill="1" applyBorder="1" applyAlignment="1">
      <alignment horizontal="center" vertical="center"/>
    </xf>
    <xf numFmtId="169" fontId="3" fillId="17" borderId="2" xfId="1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8" fontId="0" fillId="0" borderId="0" xfId="0" applyNumberFormat="1"/>
    <xf numFmtId="9" fontId="0" fillId="0" borderId="0" xfId="0" applyNumberFormat="1"/>
    <xf numFmtId="8" fontId="0" fillId="0" borderId="0" xfId="3" applyNumberFormat="1" applyFont="1"/>
    <xf numFmtId="171" fontId="0" fillId="0" borderId="0" xfId="2" applyNumberFormat="1" applyFont="1" applyAlignment="1">
      <alignment horizontal="left"/>
    </xf>
    <xf numFmtId="4" fontId="3" fillId="18" borderId="2" xfId="0" applyNumberFormat="1" applyFont="1" applyFill="1" applyBorder="1" applyAlignment="1">
      <alignment horizontal="center" vertical="center"/>
    </xf>
    <xf numFmtId="41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28" fillId="19" borderId="0" xfId="0" applyFont="1" applyFill="1"/>
    <xf numFmtId="0" fontId="0" fillId="0" borderId="0" xfId="0" applyAlignment="1">
      <alignment horizontal="left" vertical="center" indent="1"/>
    </xf>
    <xf numFmtId="168" fontId="3" fillId="0" borderId="0" xfId="3" applyNumberFormat="1" applyFont="1" applyAlignment="1">
      <alignment vertical="center"/>
    </xf>
    <xf numFmtId="41" fontId="16" fillId="3" borderId="0" xfId="0" applyNumberFormat="1" applyFont="1" applyFill="1"/>
  </cellXfs>
  <cellStyles count="4">
    <cellStyle name="Comma" xfId="1" builtinId="3"/>
    <cellStyle name="Comma [0]" xfId="3" builtinId="6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39320096\01&#65365;&#65350;&#65354;&#65347;&#65356;\&#26481;&#35388;\wfalcon4\falcondg\Report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ls008007\u\u\23.&#32076;&#21942;&#20225;&#30011;&#37096;\11&#8208;&#35336;&#25968;&#35336;&#30011;\4-&#12496;&#12483;&#12463;&#12450;&#12483;&#12503;\31&#8208;DALBU\20080122\&#12372;&#12415;&#31665;&#12414;&#12360;\&#26032;&#35215;&#23637;&#38283;&#12510;&#65293;&#12472;\&#26908;&#35388;\&#20462;&#27491;&#29256;\&#26032;&#35215;&#23637;&#38283;&#12510;&#65293;&#12472;\ope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ls008007\u\u\23.&#32076;&#21942;&#20225;&#30011;&#37096;\11&#8208;&#35336;&#25968;&#35336;&#30011;\4-&#12496;&#12483;&#12463;&#12450;&#12483;&#12503;\31&#8208;DALBU\20080122\&#26032;&#21046;&#24230;AL&#12471;&#12511;&#12517;&#12524;&#12540;&#12471;&#12519;&#12531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ls008007\u\u\23.&#32076;&#21942;&#20225;&#30011;&#37096;\11&#8208;&#35336;&#25968;&#35336;&#30011;\4-&#12496;&#12483;&#12463;&#12450;&#12483;&#12503;\31&#8208;DALBU\20080122\&#12372;&#12415;&#31665;&#12414;&#12360;\&#26032;&#21046;&#24230;&#20250;&#35336;&#12471;&#12511;&#12517;&#12524;&#12540;&#12471;&#12519;&#12531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ls008007\u\u\23.&#32076;&#21942;&#20225;&#30011;&#37096;\&#32076;&#21942;&#31649;&#29702;&#35506;\&#32076;&#31649;&#20096;&#23713;\&#25613;&#30410;&#20104;&#28204;&#12471;&#12473;&#12486;&#12512;0709&#25913;&#23450;\&#65418;&#65438;&#65391;&#65400;&#65393;&#65391;&#65420;&#65439;\&#20107;&#26989;&#35336;&#30011;&#8546;20070712&#9320;\&#9320;&#12471;&#12511;&#12517;&#12524;&#12540;&#12471;&#12519;&#1253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ls008007\u\u\23.&#32076;&#21942;&#20225;&#30011;&#37096;\11&#8208;&#35336;&#25968;&#35336;&#30011;\4-&#12496;&#12483;&#12463;&#12450;&#12483;&#12503;\31&#8208;DALBU\20080122\&#26032;&#21046;&#24230;AL&#24115;&#31080;_&#21336;&#20307;20080108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MS-USER18/Downloads/Simulasi%20Rental%20OPL%20-%20New-1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FORM"/>
      <sheetName val="MOKUJI"/>
      <sheetName val="F1"/>
      <sheetName val="F2"/>
      <sheetName val="F3"/>
      <sheetName val="F4"/>
      <sheetName val="SF1"/>
      <sheetName val="SF2"/>
      <sheetName val="SF3"/>
      <sheetName val="SF4"/>
      <sheetName val="USA"/>
      <sheetName val="BCL"/>
      <sheetName val="CF1"/>
      <sheetName val="CF2"/>
      <sheetName val="T1"/>
      <sheetName val="T1(明細)"/>
      <sheetName val="ST1-A"/>
      <sheetName val="ST1-A(明細)"/>
      <sheetName val="ST1-B"/>
      <sheetName val="ST1-B(明細)"/>
      <sheetName val="ST1-C"/>
      <sheetName val="ST1-C(明細)"/>
      <sheetName val="ST1-D"/>
      <sheetName val="ST1-D(明細)"/>
      <sheetName val="ST1-E"/>
      <sheetName val="ST1-E(明細)"/>
      <sheetName val="ST1-F"/>
      <sheetName val="ST1-F(明細)"/>
      <sheetName val="債権合計"/>
      <sheetName val="債務合計"/>
      <sheetName val="T2"/>
      <sheetName val="T2(明細)"/>
      <sheetName val="ST2-A"/>
      <sheetName val="ST2-A(明細)"/>
      <sheetName val="ST2-B"/>
      <sheetName val="ST2-B(明細)"/>
      <sheetName val="ST2-C"/>
      <sheetName val="ST2-C(明細)"/>
      <sheetName val="ST2-D"/>
      <sheetName val="ST2-D(明細)"/>
      <sheetName val="ST2-E"/>
      <sheetName val="ST2-E(明細)"/>
      <sheetName val="ST2-F"/>
      <sheetName val="ST2-F(明細)"/>
      <sheetName val="収入合計"/>
      <sheetName val="費用合計"/>
      <sheetName val="ZEIKOUKA"/>
      <sheetName val="Matching"/>
      <sheetName val="COMPANY"/>
      <sheetName val="ACCOUNT"/>
      <sheetName val="DEFINITION"/>
      <sheetName val="Mo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>
        <row r="1">
          <cell r="A1" t="str">
            <v>1030</v>
          </cell>
          <cell r="B1" t="str">
            <v>現金及び預金</v>
          </cell>
        </row>
        <row r="2">
          <cell r="A2" t="str">
            <v>1060</v>
          </cell>
          <cell r="B2" t="str">
            <v>割賦債権</v>
          </cell>
        </row>
        <row r="3">
          <cell r="A3" t="str">
            <v>1061</v>
          </cell>
          <cell r="B3" t="str">
            <v>(親子）割賦債権</v>
          </cell>
        </row>
        <row r="4">
          <cell r="A4" t="str">
            <v>1063</v>
          </cell>
          <cell r="B4" t="str">
            <v>（関連）割賦債権</v>
          </cell>
        </row>
        <row r="5">
          <cell r="A5" t="str">
            <v>1065</v>
          </cell>
          <cell r="B5" t="str">
            <v>(その他）割賦債権</v>
          </cell>
        </row>
        <row r="6">
          <cell r="A6" t="str">
            <v>1090</v>
          </cell>
          <cell r="B6" t="str">
            <v>受取手形</v>
          </cell>
        </row>
        <row r="7">
          <cell r="A7" t="str">
            <v>1120</v>
          </cell>
          <cell r="B7" t="str">
            <v>営業貸付金</v>
          </cell>
        </row>
        <row r="8">
          <cell r="A8" t="str">
            <v>1121</v>
          </cell>
          <cell r="B8" t="str">
            <v>（親子）営業貸付金</v>
          </cell>
        </row>
        <row r="9">
          <cell r="A9" t="str">
            <v>1123</v>
          </cell>
          <cell r="B9" t="str">
            <v>（関連）営業貸付金</v>
          </cell>
        </row>
        <row r="10">
          <cell r="A10" t="str">
            <v>1125</v>
          </cell>
          <cell r="B10" t="str">
            <v>（その他）営業貸付金</v>
          </cell>
        </row>
        <row r="11">
          <cell r="A11" t="str">
            <v>1150</v>
          </cell>
          <cell r="B11" t="str">
            <v>その他の営業貸付債権</v>
          </cell>
        </row>
        <row r="12">
          <cell r="A12" t="str">
            <v>1180</v>
          </cell>
          <cell r="B12" t="str">
            <v>賃貸料等未収入金</v>
          </cell>
        </row>
        <row r="13">
          <cell r="A13" t="str">
            <v>1181</v>
          </cell>
          <cell r="B13" t="str">
            <v>（親子）賃貸料等未収入金</v>
          </cell>
        </row>
        <row r="14">
          <cell r="A14" t="str">
            <v>1183</v>
          </cell>
          <cell r="B14" t="str">
            <v>（関連）賃貸料等未収入金</v>
          </cell>
        </row>
        <row r="15">
          <cell r="A15" t="str">
            <v>1185</v>
          </cell>
          <cell r="B15" t="str">
            <v>（その他）賃貸料等未収入金</v>
          </cell>
        </row>
        <row r="16">
          <cell r="A16" t="str">
            <v>1210</v>
          </cell>
          <cell r="B16" t="str">
            <v>営業有価証券</v>
          </cell>
        </row>
        <row r="17">
          <cell r="A17" t="str">
            <v>1240</v>
          </cell>
          <cell r="B17" t="str">
            <v>有価証券</v>
          </cell>
        </row>
        <row r="18">
          <cell r="A18" t="str">
            <v>1270</v>
          </cell>
          <cell r="B18" t="str">
            <v>販売用不動産</v>
          </cell>
        </row>
        <row r="19">
          <cell r="A19" t="str">
            <v>1300</v>
          </cell>
          <cell r="B19" t="str">
            <v>前払費用</v>
          </cell>
        </row>
        <row r="20">
          <cell r="A20" t="str">
            <v>1301</v>
          </cell>
          <cell r="B20" t="str">
            <v>（親子）前払費用</v>
          </cell>
        </row>
        <row r="21">
          <cell r="A21" t="str">
            <v>1303</v>
          </cell>
          <cell r="B21" t="str">
            <v>（関連）前払費用</v>
          </cell>
        </row>
        <row r="22">
          <cell r="A22" t="str">
            <v>1305</v>
          </cell>
          <cell r="B22" t="str">
            <v>（その他）前払費用</v>
          </cell>
        </row>
        <row r="23">
          <cell r="A23" t="str">
            <v>1330</v>
          </cell>
          <cell r="B23" t="str">
            <v>未収収益</v>
          </cell>
        </row>
        <row r="24">
          <cell r="A24" t="str">
            <v>1331</v>
          </cell>
          <cell r="B24" t="str">
            <v>（親子）未収収益</v>
          </cell>
        </row>
        <row r="25">
          <cell r="A25" t="str">
            <v>1333</v>
          </cell>
          <cell r="B25" t="str">
            <v>（関連）未収収益</v>
          </cell>
        </row>
        <row r="26">
          <cell r="A26" t="str">
            <v>1335</v>
          </cell>
          <cell r="B26" t="str">
            <v>（その他）未収収益</v>
          </cell>
        </row>
        <row r="27">
          <cell r="A27" t="str">
            <v>1360</v>
          </cell>
          <cell r="B27" t="str">
            <v>関係会社短期貸付金</v>
          </cell>
        </row>
        <row r="28">
          <cell r="A28" t="str">
            <v>1390</v>
          </cell>
          <cell r="B28" t="str">
            <v>その他流動資産</v>
          </cell>
        </row>
        <row r="29">
          <cell r="A29" t="str">
            <v>1391</v>
          </cell>
          <cell r="B29" t="str">
            <v>（親子）その他流動資産</v>
          </cell>
        </row>
        <row r="30">
          <cell r="A30" t="str">
            <v>1393</v>
          </cell>
          <cell r="B30" t="str">
            <v>（関連）その他流動資産</v>
          </cell>
        </row>
        <row r="31">
          <cell r="A31" t="str">
            <v>1395</v>
          </cell>
          <cell r="B31" t="str">
            <v>（その他）その他流動資産</v>
          </cell>
        </row>
        <row r="32">
          <cell r="A32" t="str">
            <v>1400</v>
          </cell>
          <cell r="B32" t="str">
            <v>貸倒引当金（流動資産）</v>
          </cell>
        </row>
        <row r="33">
          <cell r="A33" t="str">
            <v>1405</v>
          </cell>
          <cell r="B33" t="str">
            <v>流動繰延税金資産</v>
          </cell>
        </row>
        <row r="34">
          <cell r="A34" t="str">
            <v>1410</v>
          </cell>
          <cell r="B34" t="str">
            <v>流動資産合計</v>
          </cell>
        </row>
        <row r="35">
          <cell r="A35" t="str">
            <v>1420</v>
          </cell>
          <cell r="B35" t="str">
            <v>リース資産（有形）</v>
          </cell>
        </row>
        <row r="36">
          <cell r="A36" t="str">
            <v>1430</v>
          </cell>
          <cell r="B36" t="str">
            <v>リース資産減価償却累計額</v>
          </cell>
        </row>
        <row r="37">
          <cell r="A37" t="str">
            <v>1450</v>
          </cell>
          <cell r="B37" t="str">
            <v>リース資産前渡金</v>
          </cell>
        </row>
        <row r="38">
          <cell r="A38" t="str">
            <v>1480</v>
          </cell>
          <cell r="B38" t="str">
            <v>社用資産</v>
          </cell>
        </row>
        <row r="39">
          <cell r="A39" t="str">
            <v>1490</v>
          </cell>
          <cell r="B39" t="str">
            <v>社用資産減価償却累計額</v>
          </cell>
        </row>
        <row r="40">
          <cell r="A40" t="str">
            <v>1499</v>
          </cell>
          <cell r="B40" t="str">
            <v>有形固定資産合計</v>
          </cell>
        </row>
        <row r="41">
          <cell r="A41" t="str">
            <v>1510</v>
          </cell>
          <cell r="B41" t="str">
            <v>リース資産（無形）</v>
          </cell>
        </row>
        <row r="42">
          <cell r="A42" t="str">
            <v>1540</v>
          </cell>
          <cell r="B42" t="str">
            <v>連結調整勘定・資産</v>
          </cell>
        </row>
        <row r="43">
          <cell r="A43" t="str">
            <v>1570</v>
          </cell>
          <cell r="B43" t="str">
            <v>その他（無形）</v>
          </cell>
        </row>
        <row r="44">
          <cell r="A44" t="str">
            <v>1599</v>
          </cell>
          <cell r="B44" t="str">
            <v>無形固定資産合計</v>
          </cell>
        </row>
        <row r="45">
          <cell r="A45" t="str">
            <v>1610</v>
          </cell>
          <cell r="B45" t="str">
            <v>投資有価証券</v>
          </cell>
        </row>
        <row r="46">
          <cell r="A46" t="str">
            <v>1615</v>
          </cell>
          <cell r="B46" t="str">
            <v>（その他）投資有価証券</v>
          </cell>
        </row>
        <row r="47">
          <cell r="A47" t="str">
            <v>1630</v>
          </cell>
          <cell r="B47" t="str">
            <v>関係会社株式</v>
          </cell>
        </row>
        <row r="48">
          <cell r="A48" t="str">
            <v>1631</v>
          </cell>
          <cell r="B48" t="str">
            <v>（親子）関係会社株式</v>
          </cell>
        </row>
        <row r="49">
          <cell r="A49" t="str">
            <v>1633</v>
          </cell>
          <cell r="B49" t="str">
            <v>（関連）関係会社株式</v>
          </cell>
        </row>
        <row r="50">
          <cell r="A50" t="str">
            <v>1635</v>
          </cell>
          <cell r="B50" t="str">
            <v>（その他）関係会社株式</v>
          </cell>
        </row>
        <row r="51">
          <cell r="A51" t="str">
            <v>1660</v>
          </cell>
          <cell r="B51" t="str">
            <v>出資金</v>
          </cell>
        </row>
        <row r="52">
          <cell r="A52" t="str">
            <v>1661</v>
          </cell>
          <cell r="B52" t="str">
            <v>（親子）出資金</v>
          </cell>
        </row>
        <row r="53">
          <cell r="A53" t="str">
            <v>1663</v>
          </cell>
          <cell r="B53" t="str">
            <v>（関連）出資金</v>
          </cell>
        </row>
        <row r="54">
          <cell r="A54" t="str">
            <v>1665</v>
          </cell>
          <cell r="B54" t="str">
            <v>（その他）出資金</v>
          </cell>
        </row>
        <row r="55">
          <cell r="A55" t="str">
            <v>1690</v>
          </cell>
          <cell r="B55" t="str">
            <v>関係会社長期貸付金</v>
          </cell>
        </row>
        <row r="56">
          <cell r="A56" t="str">
            <v>1720</v>
          </cell>
          <cell r="B56" t="str">
            <v>固定化営業債権</v>
          </cell>
        </row>
        <row r="57">
          <cell r="A57" t="str">
            <v>1750</v>
          </cell>
          <cell r="B57" t="str">
            <v>長期前払費用</v>
          </cell>
        </row>
        <row r="58">
          <cell r="A58" t="str">
            <v>1780</v>
          </cell>
          <cell r="B58" t="str">
            <v>長期差入保証金</v>
          </cell>
        </row>
        <row r="59">
          <cell r="A59" t="str">
            <v>1781</v>
          </cell>
          <cell r="B59" t="str">
            <v>（親子）長期差入保証金</v>
          </cell>
        </row>
        <row r="60">
          <cell r="A60" t="str">
            <v>1783</v>
          </cell>
          <cell r="B60" t="str">
            <v>（関連）長期差入保証金</v>
          </cell>
        </row>
        <row r="61">
          <cell r="A61" t="str">
            <v>1785</v>
          </cell>
          <cell r="B61" t="str">
            <v>（その他）長期差入保証金</v>
          </cell>
        </row>
        <row r="62">
          <cell r="A62" t="str">
            <v>1810</v>
          </cell>
          <cell r="B62" t="str">
            <v>その他投資</v>
          </cell>
        </row>
        <row r="63">
          <cell r="A63" t="str">
            <v>1811</v>
          </cell>
          <cell r="B63" t="str">
            <v>（親子）その他投資</v>
          </cell>
        </row>
        <row r="64">
          <cell r="A64" t="str">
            <v>1813</v>
          </cell>
          <cell r="B64" t="str">
            <v>（関連）その他投資</v>
          </cell>
        </row>
        <row r="65">
          <cell r="A65" t="str">
            <v>1815</v>
          </cell>
          <cell r="B65" t="str">
            <v>（その他）その他投資</v>
          </cell>
        </row>
        <row r="66">
          <cell r="A66" t="str">
            <v>1820</v>
          </cell>
          <cell r="B66" t="str">
            <v>貸倒引当金（固定資産）</v>
          </cell>
        </row>
        <row r="67">
          <cell r="A67" t="str">
            <v>1825</v>
          </cell>
          <cell r="B67" t="str">
            <v>固定繰延税金資産</v>
          </cell>
        </row>
        <row r="68">
          <cell r="A68" t="str">
            <v>1829</v>
          </cell>
          <cell r="B68" t="str">
            <v>投資その他の資産合計</v>
          </cell>
        </row>
        <row r="69">
          <cell r="A69" t="str">
            <v>1840</v>
          </cell>
          <cell r="B69" t="str">
            <v>固定資産合計</v>
          </cell>
        </row>
        <row r="70">
          <cell r="A70" t="str">
            <v>1850</v>
          </cell>
          <cell r="B70" t="str">
            <v>新株発行費</v>
          </cell>
        </row>
        <row r="71">
          <cell r="A71" t="str">
            <v>1870</v>
          </cell>
          <cell r="B71" t="str">
            <v>繰延資産合計</v>
          </cell>
        </row>
        <row r="72">
          <cell r="A72" t="str">
            <v>1900</v>
          </cell>
          <cell r="B72" t="str">
            <v>為替換算調整勘定（ＢＳ）</v>
          </cell>
        </row>
        <row r="73">
          <cell r="A73" t="str">
            <v>1910</v>
          </cell>
          <cell r="B73" t="str">
            <v>修正仕訳振替勘定</v>
          </cell>
        </row>
        <row r="74">
          <cell r="A74" t="str">
            <v>1920</v>
          </cell>
          <cell r="B74" t="str">
            <v>端数調整勘定</v>
          </cell>
        </row>
        <row r="75">
          <cell r="A75" t="str">
            <v>1930</v>
          </cell>
          <cell r="B75" t="str">
            <v>不突合調整勘定  借方</v>
          </cell>
        </row>
        <row r="76">
          <cell r="A76" t="str">
            <v>1950</v>
          </cell>
          <cell r="B76" t="str">
            <v>資産合計</v>
          </cell>
        </row>
        <row r="77">
          <cell r="A77" t="str">
            <v>2030</v>
          </cell>
          <cell r="B77" t="str">
            <v>支払手形</v>
          </cell>
        </row>
        <row r="78">
          <cell r="A78" t="str">
            <v>2031</v>
          </cell>
          <cell r="B78" t="str">
            <v>（親子）支払手形</v>
          </cell>
        </row>
        <row r="79">
          <cell r="A79" t="str">
            <v>2033</v>
          </cell>
          <cell r="B79" t="str">
            <v>（関連）支払手形</v>
          </cell>
        </row>
        <row r="80">
          <cell r="A80" t="str">
            <v>2035</v>
          </cell>
          <cell r="B80" t="str">
            <v>（その他）支払手形</v>
          </cell>
        </row>
        <row r="81">
          <cell r="A81" t="str">
            <v>2060</v>
          </cell>
          <cell r="B81" t="str">
            <v>買掛金</v>
          </cell>
        </row>
        <row r="82">
          <cell r="A82" t="str">
            <v>2061</v>
          </cell>
          <cell r="B82" t="str">
            <v>（親子）買掛金</v>
          </cell>
        </row>
        <row r="83">
          <cell r="A83" t="str">
            <v>2063</v>
          </cell>
          <cell r="B83" t="str">
            <v>（関連）買掛金</v>
          </cell>
        </row>
        <row r="84">
          <cell r="A84" t="str">
            <v>2065</v>
          </cell>
          <cell r="B84" t="str">
            <v>（その他）買掛金</v>
          </cell>
        </row>
        <row r="85">
          <cell r="A85" t="str">
            <v>2090</v>
          </cell>
          <cell r="B85" t="str">
            <v>一年内償還予定社債</v>
          </cell>
        </row>
        <row r="86">
          <cell r="A86" t="str">
            <v>2120</v>
          </cell>
          <cell r="B86" t="str">
            <v>短期借入金</v>
          </cell>
        </row>
        <row r="87">
          <cell r="A87" t="str">
            <v>2121</v>
          </cell>
          <cell r="B87" t="str">
            <v>（親子）短期借入金</v>
          </cell>
        </row>
        <row r="88">
          <cell r="A88" t="str">
            <v>2123</v>
          </cell>
          <cell r="B88" t="str">
            <v>（関連）短期借入金</v>
          </cell>
        </row>
        <row r="89">
          <cell r="A89" t="str">
            <v>2125</v>
          </cell>
          <cell r="B89" t="str">
            <v>（その他）短期借入金</v>
          </cell>
        </row>
        <row r="90">
          <cell r="A90" t="str">
            <v>2150</v>
          </cell>
          <cell r="B90" t="str">
            <v>一年内返済長期借入</v>
          </cell>
        </row>
        <row r="91">
          <cell r="A91" t="str">
            <v>2151</v>
          </cell>
          <cell r="B91" t="str">
            <v>（親子）一年内長期借入</v>
          </cell>
        </row>
        <row r="92">
          <cell r="A92" t="str">
            <v>2153</v>
          </cell>
          <cell r="B92" t="str">
            <v>（関連）一年内長期借入</v>
          </cell>
        </row>
        <row r="93">
          <cell r="A93" t="str">
            <v>2155</v>
          </cell>
          <cell r="B93" t="str">
            <v>（その他）一年内長期借入</v>
          </cell>
        </row>
        <row r="94">
          <cell r="A94" t="str">
            <v>2180</v>
          </cell>
          <cell r="B94" t="str">
            <v>コマーシャルペーパー</v>
          </cell>
        </row>
        <row r="95">
          <cell r="A95" t="str">
            <v>2210</v>
          </cell>
          <cell r="B95" t="str">
            <v>一年内返済予定長期未払金</v>
          </cell>
        </row>
        <row r="96">
          <cell r="A96" t="str">
            <v>2240</v>
          </cell>
          <cell r="B96" t="str">
            <v>未払法人税等</v>
          </cell>
        </row>
        <row r="97">
          <cell r="A97" t="str">
            <v>2270</v>
          </cell>
          <cell r="B97" t="str">
            <v>未払事業税等</v>
          </cell>
        </row>
        <row r="98">
          <cell r="A98" t="str">
            <v>2300</v>
          </cell>
          <cell r="B98" t="str">
            <v>未払費用</v>
          </cell>
        </row>
        <row r="99">
          <cell r="A99" t="str">
            <v>2301</v>
          </cell>
          <cell r="B99" t="str">
            <v>（親子）未払費用</v>
          </cell>
        </row>
        <row r="100">
          <cell r="A100" t="str">
            <v>2303</v>
          </cell>
          <cell r="B100" t="str">
            <v>（関連）未払費用</v>
          </cell>
        </row>
        <row r="101">
          <cell r="A101" t="str">
            <v>2305</v>
          </cell>
          <cell r="B101" t="str">
            <v>（その他）未払費用</v>
          </cell>
        </row>
        <row r="102">
          <cell r="A102" t="str">
            <v>2330</v>
          </cell>
          <cell r="B102" t="str">
            <v>賃貸料等前受金</v>
          </cell>
        </row>
        <row r="103">
          <cell r="A103" t="str">
            <v>2331</v>
          </cell>
          <cell r="B103" t="str">
            <v>（親子）賃貸料等前受金</v>
          </cell>
        </row>
        <row r="104">
          <cell r="A104" t="str">
            <v>2333</v>
          </cell>
          <cell r="B104" t="str">
            <v>（関連）賃貸料等前受金</v>
          </cell>
        </row>
        <row r="105">
          <cell r="A105" t="str">
            <v>2335</v>
          </cell>
          <cell r="B105" t="str">
            <v>（その他）賃貸料等前受金</v>
          </cell>
        </row>
        <row r="106">
          <cell r="A106" t="str">
            <v>2360</v>
          </cell>
          <cell r="B106" t="str">
            <v>前受収益</v>
          </cell>
        </row>
        <row r="107">
          <cell r="A107" t="str">
            <v>2361</v>
          </cell>
          <cell r="B107" t="str">
            <v>（親子）前受収益</v>
          </cell>
        </row>
        <row r="108">
          <cell r="A108" t="str">
            <v>2363</v>
          </cell>
          <cell r="B108" t="str">
            <v>（関連）前受収益</v>
          </cell>
        </row>
        <row r="109">
          <cell r="A109" t="str">
            <v>2365</v>
          </cell>
          <cell r="B109" t="str">
            <v>（その他）前受収益</v>
          </cell>
        </row>
        <row r="110">
          <cell r="A110" t="str">
            <v>2390</v>
          </cell>
          <cell r="B110" t="str">
            <v>割賦未実現利益</v>
          </cell>
        </row>
        <row r="111">
          <cell r="A111" t="str">
            <v>2391</v>
          </cell>
          <cell r="B111" t="str">
            <v>（親子）割賦未実現利益</v>
          </cell>
        </row>
        <row r="112">
          <cell r="A112" t="str">
            <v>2393</v>
          </cell>
          <cell r="B112" t="str">
            <v>（関連）割賦未実現利益</v>
          </cell>
        </row>
        <row r="113">
          <cell r="A113" t="str">
            <v>2395</v>
          </cell>
          <cell r="B113" t="str">
            <v>（その他）割賦未実現利益</v>
          </cell>
        </row>
        <row r="114">
          <cell r="A114" t="str">
            <v>2420</v>
          </cell>
          <cell r="B114" t="str">
            <v>賞与引当金</v>
          </cell>
        </row>
        <row r="115">
          <cell r="A115" t="str">
            <v>2450</v>
          </cell>
          <cell r="B115" t="str">
            <v>災害損失引当金</v>
          </cell>
        </row>
        <row r="116">
          <cell r="A116" t="str">
            <v>2480</v>
          </cell>
          <cell r="B116" t="str">
            <v>税金引当金</v>
          </cell>
        </row>
        <row r="117">
          <cell r="A117" t="str">
            <v>2490</v>
          </cell>
          <cell r="B117" t="str">
            <v>未払配当金（親子・関連）</v>
          </cell>
        </row>
        <row r="118">
          <cell r="A118" t="str">
            <v>2510</v>
          </cell>
          <cell r="B118" t="str">
            <v>その他流動負債</v>
          </cell>
        </row>
        <row r="119">
          <cell r="A119" t="str">
            <v>2511</v>
          </cell>
          <cell r="B119" t="str">
            <v>（親子）その他流動負債</v>
          </cell>
        </row>
        <row r="120">
          <cell r="A120" t="str">
            <v>2513</v>
          </cell>
          <cell r="B120" t="str">
            <v>（関連）その他流動負債</v>
          </cell>
        </row>
        <row r="121">
          <cell r="A121" t="str">
            <v>2515</v>
          </cell>
          <cell r="B121" t="str">
            <v>（その他）その他流動負債</v>
          </cell>
        </row>
        <row r="122">
          <cell r="A122" t="str">
            <v>2520</v>
          </cell>
          <cell r="B122" t="str">
            <v>流動繰延税金負債</v>
          </cell>
        </row>
        <row r="123">
          <cell r="A123" t="str">
            <v>2530</v>
          </cell>
          <cell r="B123" t="str">
            <v>流動負債合計</v>
          </cell>
        </row>
        <row r="124">
          <cell r="A124" t="str">
            <v>2540</v>
          </cell>
          <cell r="B124" t="str">
            <v>社債</v>
          </cell>
        </row>
        <row r="125">
          <cell r="A125" t="str">
            <v>2570</v>
          </cell>
          <cell r="B125" t="str">
            <v>長期借入金</v>
          </cell>
        </row>
        <row r="126">
          <cell r="A126" t="str">
            <v>2571</v>
          </cell>
          <cell r="B126" t="str">
            <v>（親子）長期借入金</v>
          </cell>
        </row>
        <row r="127">
          <cell r="A127" t="str">
            <v>2573</v>
          </cell>
          <cell r="B127" t="str">
            <v>（関連）長期借入金</v>
          </cell>
        </row>
        <row r="128">
          <cell r="A128" t="str">
            <v>2575</v>
          </cell>
          <cell r="B128" t="str">
            <v>（その他）長期借入金</v>
          </cell>
        </row>
        <row r="129">
          <cell r="A129" t="str">
            <v>2600</v>
          </cell>
          <cell r="B129" t="str">
            <v>長期未払金</v>
          </cell>
        </row>
        <row r="130">
          <cell r="A130" t="str">
            <v>2630</v>
          </cell>
          <cell r="B130" t="str">
            <v>長期前受収益</v>
          </cell>
        </row>
        <row r="131">
          <cell r="A131" t="str">
            <v>2660</v>
          </cell>
          <cell r="B131" t="str">
            <v>退職給付引当金</v>
          </cell>
        </row>
        <row r="132">
          <cell r="A132" t="str">
            <v>2690</v>
          </cell>
          <cell r="B132" t="str">
            <v>役員退職慰労引当金</v>
          </cell>
        </row>
        <row r="133">
          <cell r="A133" t="str">
            <v>2720</v>
          </cell>
          <cell r="B133" t="str">
            <v>連結調整勘定・負債</v>
          </cell>
        </row>
        <row r="134">
          <cell r="A134" t="str">
            <v>2750</v>
          </cell>
          <cell r="B134" t="str">
            <v>その他固定負債</v>
          </cell>
        </row>
        <row r="135">
          <cell r="A135" t="str">
            <v>2751</v>
          </cell>
          <cell r="B135" t="str">
            <v>（親子）その他固定負債</v>
          </cell>
        </row>
        <row r="136">
          <cell r="A136" t="str">
            <v>2753</v>
          </cell>
          <cell r="B136" t="str">
            <v>（関連）その他固定負債</v>
          </cell>
        </row>
        <row r="137">
          <cell r="A137" t="str">
            <v>2755</v>
          </cell>
          <cell r="B137" t="str">
            <v>（その他）その他固定負債</v>
          </cell>
        </row>
        <row r="138">
          <cell r="A138" t="str">
            <v>2760</v>
          </cell>
          <cell r="B138" t="str">
            <v>固定繰延税金負債</v>
          </cell>
        </row>
        <row r="139">
          <cell r="A139" t="str">
            <v>2800</v>
          </cell>
          <cell r="B139" t="str">
            <v>固定負債合計</v>
          </cell>
        </row>
        <row r="140">
          <cell r="A140" t="str">
            <v>2805</v>
          </cell>
          <cell r="B140" t="str">
            <v>セグメント調整勘定</v>
          </cell>
        </row>
        <row r="141">
          <cell r="A141" t="str">
            <v>2810</v>
          </cell>
          <cell r="B141" t="str">
            <v>負債合計</v>
          </cell>
        </row>
        <row r="142">
          <cell r="A142" t="str">
            <v>2900</v>
          </cell>
          <cell r="B142" t="str">
            <v>為替換算調整</v>
          </cell>
        </row>
        <row r="143">
          <cell r="A143" t="str">
            <v>2950</v>
          </cell>
          <cell r="B143" t="str">
            <v>少数株主持分</v>
          </cell>
        </row>
        <row r="144">
          <cell r="A144" t="str">
            <v>3030</v>
          </cell>
          <cell r="B144" t="str">
            <v>資本金</v>
          </cell>
        </row>
        <row r="145">
          <cell r="A145" t="str">
            <v>3060</v>
          </cell>
          <cell r="B145" t="str">
            <v>資本準備金</v>
          </cell>
        </row>
        <row r="146">
          <cell r="A146" t="str">
            <v>3090</v>
          </cell>
          <cell r="B146" t="str">
            <v>利益準備金</v>
          </cell>
        </row>
        <row r="147">
          <cell r="A147" t="str">
            <v>3120</v>
          </cell>
          <cell r="B147" t="str">
            <v>未実現利益</v>
          </cell>
        </row>
        <row r="148">
          <cell r="A148" t="str">
            <v>3150</v>
          </cell>
          <cell r="B148" t="str">
            <v>その他剰余金</v>
          </cell>
        </row>
        <row r="149">
          <cell r="A149" t="str">
            <v>3180</v>
          </cell>
          <cell r="B149" t="str">
            <v>評価差額</v>
          </cell>
        </row>
        <row r="150">
          <cell r="A150">
            <v>3190</v>
          </cell>
          <cell r="B150" t="str">
            <v>その他有価証券換算差額金</v>
          </cell>
        </row>
        <row r="151">
          <cell r="A151">
            <v>3200</v>
          </cell>
          <cell r="B151" t="str">
            <v>為替換算調整勘定合計</v>
          </cell>
        </row>
        <row r="152">
          <cell r="A152">
            <v>3210</v>
          </cell>
          <cell r="B152" t="str">
            <v>為替換算調整勘定</v>
          </cell>
        </row>
        <row r="153">
          <cell r="A153">
            <v>3220</v>
          </cell>
          <cell r="B153" t="str">
            <v>評価差額・為替換算差額</v>
          </cell>
        </row>
        <row r="154">
          <cell r="A154" t="str">
            <v>3300</v>
          </cell>
          <cell r="B154" t="str">
            <v>自己株式</v>
          </cell>
        </row>
        <row r="155">
          <cell r="A155" t="str">
            <v>3330</v>
          </cell>
          <cell r="B155" t="str">
            <v>資本合計</v>
          </cell>
        </row>
        <row r="156">
          <cell r="A156" t="str">
            <v>3340</v>
          </cell>
          <cell r="B156" t="str">
            <v>不突合調整勘定   貸方</v>
          </cell>
        </row>
        <row r="157">
          <cell r="A157" t="str">
            <v>3350</v>
          </cell>
          <cell r="B157" t="str">
            <v>負債・資本合計</v>
          </cell>
        </row>
        <row r="158">
          <cell r="A158" t="str">
            <v>4000</v>
          </cell>
          <cell r="B158" t="str">
            <v>売上高</v>
          </cell>
        </row>
        <row r="159">
          <cell r="A159" t="str">
            <v>4030</v>
          </cell>
          <cell r="B159" t="str">
            <v>賃貸料収入</v>
          </cell>
        </row>
        <row r="160">
          <cell r="A160" t="str">
            <v>4031</v>
          </cell>
          <cell r="B160" t="str">
            <v>（親子）賃貸料収入</v>
          </cell>
        </row>
        <row r="161">
          <cell r="A161" t="str">
            <v>4033</v>
          </cell>
          <cell r="B161" t="str">
            <v>（関連）賃貸料収入</v>
          </cell>
        </row>
        <row r="162">
          <cell r="A162" t="str">
            <v>4035</v>
          </cell>
          <cell r="B162" t="str">
            <v>（その他）賃貸料収入</v>
          </cell>
        </row>
        <row r="163">
          <cell r="A163" t="str">
            <v>4060</v>
          </cell>
          <cell r="B163" t="str">
            <v>割賦売上高</v>
          </cell>
        </row>
        <row r="164">
          <cell r="A164" t="str">
            <v>4061</v>
          </cell>
          <cell r="B164" t="str">
            <v>（親子）割賦売上高</v>
          </cell>
        </row>
        <row r="165">
          <cell r="A165" t="str">
            <v>4063</v>
          </cell>
          <cell r="B165" t="str">
            <v>（関連）割賦売上高</v>
          </cell>
        </row>
        <row r="166">
          <cell r="A166" t="str">
            <v>4065</v>
          </cell>
          <cell r="B166" t="str">
            <v>（その他）割賦売上高</v>
          </cell>
        </row>
        <row r="167">
          <cell r="A167" t="str">
            <v>4090</v>
          </cell>
          <cell r="B167" t="str">
            <v>営業貸付金収入</v>
          </cell>
        </row>
        <row r="168">
          <cell r="A168" t="str">
            <v>4091</v>
          </cell>
          <cell r="B168" t="str">
            <v>（親子）営業貸付金収入</v>
          </cell>
        </row>
        <row r="169">
          <cell r="A169" t="str">
            <v>4093</v>
          </cell>
          <cell r="B169" t="str">
            <v>（関連）営業貸付金収入</v>
          </cell>
        </row>
        <row r="170">
          <cell r="A170" t="str">
            <v>4095</v>
          </cell>
          <cell r="B170" t="str">
            <v>（その他）営業貸付金収入</v>
          </cell>
        </row>
        <row r="171">
          <cell r="A171" t="str">
            <v>4120</v>
          </cell>
          <cell r="B171" t="str">
            <v>その他の売上高</v>
          </cell>
        </row>
        <row r="172">
          <cell r="A172" t="str">
            <v>4121</v>
          </cell>
          <cell r="B172" t="str">
            <v>（親子）その他の売上高</v>
          </cell>
        </row>
        <row r="173">
          <cell r="A173" t="str">
            <v>4123</v>
          </cell>
          <cell r="B173" t="str">
            <v>（関連）その他の売上高</v>
          </cell>
        </row>
        <row r="174">
          <cell r="A174" t="str">
            <v>4125</v>
          </cell>
          <cell r="B174" t="str">
            <v>（その他）その他の売上高</v>
          </cell>
        </row>
        <row r="175">
          <cell r="A175" t="str">
            <v>4200</v>
          </cell>
          <cell r="B175" t="str">
            <v>不突合調整勘定  売上高</v>
          </cell>
        </row>
        <row r="176">
          <cell r="A176" t="str">
            <v>4300</v>
          </cell>
          <cell r="B176" t="str">
            <v>営業外収益</v>
          </cell>
        </row>
        <row r="177">
          <cell r="A177" t="str">
            <v>4330</v>
          </cell>
          <cell r="B177" t="str">
            <v>受取利息</v>
          </cell>
        </row>
        <row r="178">
          <cell r="A178" t="str">
            <v>4331</v>
          </cell>
          <cell r="B178" t="str">
            <v>（親子）受取利息</v>
          </cell>
        </row>
        <row r="179">
          <cell r="A179" t="str">
            <v>4333</v>
          </cell>
          <cell r="B179" t="str">
            <v>（関連）受取利息</v>
          </cell>
        </row>
        <row r="180">
          <cell r="A180" t="str">
            <v>4335</v>
          </cell>
          <cell r="B180" t="str">
            <v>（その他）受取利息</v>
          </cell>
        </row>
        <row r="181">
          <cell r="A181" t="str">
            <v>4360</v>
          </cell>
          <cell r="B181" t="str">
            <v>受取配当金</v>
          </cell>
        </row>
        <row r="182">
          <cell r="A182" t="str">
            <v>4361</v>
          </cell>
          <cell r="B182" t="str">
            <v>（親子）受取配当金</v>
          </cell>
        </row>
        <row r="183">
          <cell r="A183" t="str">
            <v>4363</v>
          </cell>
          <cell r="B183" t="str">
            <v>（関連）受取配当金</v>
          </cell>
        </row>
        <row r="184">
          <cell r="A184" t="str">
            <v>4365</v>
          </cell>
          <cell r="B184" t="str">
            <v>（その他）受取配当金</v>
          </cell>
        </row>
        <row r="185">
          <cell r="A185" t="str">
            <v>4390</v>
          </cell>
          <cell r="B185" t="str">
            <v>受取家賃</v>
          </cell>
        </row>
        <row r="186">
          <cell r="A186" t="str">
            <v>4391</v>
          </cell>
          <cell r="B186" t="str">
            <v>（親子）受取家賃</v>
          </cell>
        </row>
        <row r="187">
          <cell r="A187" t="str">
            <v>4393</v>
          </cell>
          <cell r="B187" t="str">
            <v>（関連）受取家賃</v>
          </cell>
        </row>
        <row r="188">
          <cell r="A188" t="str">
            <v>4395</v>
          </cell>
          <cell r="B188" t="str">
            <v>（その他）受取家賃</v>
          </cell>
        </row>
        <row r="189">
          <cell r="A189" t="str">
            <v>4420</v>
          </cell>
          <cell r="B189" t="str">
            <v>為替差益</v>
          </cell>
        </row>
        <row r="190">
          <cell r="A190" t="str">
            <v>4450</v>
          </cell>
          <cell r="B190" t="str">
            <v>有価証券利息</v>
          </cell>
        </row>
        <row r="191">
          <cell r="A191" t="str">
            <v>4480</v>
          </cell>
          <cell r="B191" t="str">
            <v>受取オプション料</v>
          </cell>
        </row>
        <row r="192">
          <cell r="A192" t="str">
            <v>4510</v>
          </cell>
          <cell r="B192" t="str">
            <v>有価証券売却益</v>
          </cell>
        </row>
        <row r="193">
          <cell r="A193" t="str">
            <v>4540</v>
          </cell>
          <cell r="B193" t="str">
            <v>連結調整勘定償却（営業外）</v>
          </cell>
        </row>
        <row r="194">
          <cell r="A194" t="str">
            <v>4570</v>
          </cell>
          <cell r="B194" t="str">
            <v>持分法投資利益</v>
          </cell>
        </row>
        <row r="195">
          <cell r="A195" t="str">
            <v>4600</v>
          </cell>
          <cell r="B195" t="str">
            <v>その他（営外収）</v>
          </cell>
        </row>
        <row r="196">
          <cell r="A196" t="str">
            <v>4601</v>
          </cell>
          <cell r="B196" t="str">
            <v>（親子）その他（営外収）</v>
          </cell>
        </row>
        <row r="197">
          <cell r="A197" t="str">
            <v>4603</v>
          </cell>
          <cell r="B197" t="str">
            <v>（関連）その他（営外収）</v>
          </cell>
        </row>
        <row r="198">
          <cell r="A198" t="str">
            <v>4605</v>
          </cell>
          <cell r="B198" t="str">
            <v>（その他）その他（営外収）</v>
          </cell>
        </row>
        <row r="199">
          <cell r="A199" t="str">
            <v>4700</v>
          </cell>
          <cell r="B199" t="str">
            <v>不突合調整勘定   営業外収益</v>
          </cell>
        </row>
        <row r="200">
          <cell r="A200" t="str">
            <v>4800</v>
          </cell>
          <cell r="B200" t="str">
            <v>特別利益</v>
          </cell>
        </row>
        <row r="201">
          <cell r="A201">
            <v>4810</v>
          </cell>
          <cell r="B201" t="str">
            <v>投資有価証券売却益</v>
          </cell>
        </row>
        <row r="202">
          <cell r="A202">
            <v>4820</v>
          </cell>
          <cell r="B202" t="str">
            <v>その他利益</v>
          </cell>
        </row>
        <row r="203">
          <cell r="A203" t="str">
            <v>5000</v>
          </cell>
          <cell r="B203" t="str">
            <v>売上原価</v>
          </cell>
        </row>
        <row r="204">
          <cell r="A204" t="str">
            <v>5030</v>
          </cell>
          <cell r="B204" t="str">
            <v>賃貸原価</v>
          </cell>
        </row>
        <row r="205">
          <cell r="A205" t="str">
            <v>5031</v>
          </cell>
          <cell r="B205" t="str">
            <v>（親子）賃貸原価</v>
          </cell>
        </row>
        <row r="206">
          <cell r="A206" t="str">
            <v>5033</v>
          </cell>
          <cell r="B206" t="str">
            <v>（関連）賃貸原価</v>
          </cell>
        </row>
        <row r="207">
          <cell r="A207" t="str">
            <v>5035</v>
          </cell>
          <cell r="B207" t="str">
            <v>（その他）賃貸原価</v>
          </cell>
        </row>
        <row r="208">
          <cell r="A208" t="str">
            <v>5060</v>
          </cell>
          <cell r="B208" t="str">
            <v>リース減価償却費</v>
          </cell>
        </row>
        <row r="209">
          <cell r="A209" t="str">
            <v>5061</v>
          </cell>
          <cell r="B209" t="str">
            <v>（親子）リース減価償却費</v>
          </cell>
        </row>
        <row r="210">
          <cell r="A210" t="str">
            <v>5063</v>
          </cell>
          <cell r="B210" t="str">
            <v>（関連）リース減価償却費</v>
          </cell>
        </row>
        <row r="211">
          <cell r="A211" t="str">
            <v>5065</v>
          </cell>
          <cell r="B211" t="str">
            <v>（その他）リース減価償却費</v>
          </cell>
        </row>
        <row r="212">
          <cell r="A212" t="str">
            <v>5090</v>
          </cell>
          <cell r="B212" t="str">
            <v>割賦原価</v>
          </cell>
        </row>
        <row r="213">
          <cell r="A213" t="str">
            <v>5091</v>
          </cell>
          <cell r="B213" t="str">
            <v>（親子）割賦原価</v>
          </cell>
        </row>
        <row r="214">
          <cell r="A214" t="str">
            <v>5093</v>
          </cell>
          <cell r="B214" t="str">
            <v>（関連）割賦原価</v>
          </cell>
        </row>
        <row r="215">
          <cell r="A215" t="str">
            <v>5095</v>
          </cell>
          <cell r="B215" t="str">
            <v>（その他）割賦原価</v>
          </cell>
        </row>
        <row r="216">
          <cell r="A216" t="str">
            <v>5120</v>
          </cell>
          <cell r="B216" t="str">
            <v>資金原価</v>
          </cell>
        </row>
        <row r="217">
          <cell r="A217" t="str">
            <v>5121</v>
          </cell>
          <cell r="B217" t="str">
            <v>（親子）資金原価</v>
          </cell>
        </row>
        <row r="218">
          <cell r="A218" t="str">
            <v>5123</v>
          </cell>
          <cell r="B218" t="str">
            <v>（関連）資金原価</v>
          </cell>
        </row>
        <row r="219">
          <cell r="A219" t="str">
            <v>5125</v>
          </cell>
          <cell r="B219" t="str">
            <v>（その他）資金原価</v>
          </cell>
        </row>
        <row r="220">
          <cell r="A220" t="str">
            <v>5150</v>
          </cell>
          <cell r="B220" t="str">
            <v>その他売上原価</v>
          </cell>
        </row>
        <row r="221">
          <cell r="A221" t="str">
            <v>5151</v>
          </cell>
          <cell r="B221" t="str">
            <v>（親子）その他売上原価</v>
          </cell>
        </row>
        <row r="222">
          <cell r="A222" t="str">
            <v>5153</v>
          </cell>
          <cell r="B222" t="str">
            <v>（関連）その他売上原価</v>
          </cell>
        </row>
        <row r="223">
          <cell r="A223" t="str">
            <v>5155</v>
          </cell>
          <cell r="B223" t="str">
            <v>（その他）その他売上原価</v>
          </cell>
        </row>
        <row r="224">
          <cell r="A224" t="str">
            <v>5180</v>
          </cell>
          <cell r="B224" t="str">
            <v>不突合調整勘定   売上原価</v>
          </cell>
        </row>
        <row r="225">
          <cell r="A225" t="str">
            <v>5200</v>
          </cell>
          <cell r="B225" t="str">
            <v>販管費・一般管理費</v>
          </cell>
        </row>
        <row r="226">
          <cell r="A226" t="str">
            <v>5230</v>
          </cell>
          <cell r="B226" t="str">
            <v>従業員給与・賞与</v>
          </cell>
        </row>
        <row r="227">
          <cell r="A227" t="str">
            <v>5231</v>
          </cell>
          <cell r="B227" t="str">
            <v>（親子）従業員給与・賞与</v>
          </cell>
        </row>
        <row r="228">
          <cell r="A228" t="str">
            <v>5233</v>
          </cell>
          <cell r="B228" t="str">
            <v>（関連）従業員給与・賞与</v>
          </cell>
        </row>
        <row r="229">
          <cell r="A229" t="str">
            <v>5235</v>
          </cell>
          <cell r="B229" t="str">
            <v>（その他）従業員給与・賞与</v>
          </cell>
        </row>
        <row r="230">
          <cell r="A230" t="str">
            <v>5260</v>
          </cell>
          <cell r="B230" t="str">
            <v>役員報酬</v>
          </cell>
        </row>
        <row r="231">
          <cell r="A231" t="str">
            <v>5261</v>
          </cell>
          <cell r="B231" t="str">
            <v>（親子）役員報酬</v>
          </cell>
        </row>
        <row r="232">
          <cell r="A232" t="str">
            <v>5263</v>
          </cell>
          <cell r="B232" t="str">
            <v>（関連）役員報酬</v>
          </cell>
        </row>
        <row r="233">
          <cell r="A233" t="str">
            <v>5265</v>
          </cell>
          <cell r="B233" t="str">
            <v>（その他）役員報酬</v>
          </cell>
        </row>
        <row r="234">
          <cell r="A234" t="str">
            <v>5290</v>
          </cell>
          <cell r="B234" t="str">
            <v>退職給付費用</v>
          </cell>
        </row>
        <row r="235">
          <cell r="A235" t="str">
            <v>5291</v>
          </cell>
          <cell r="B235" t="str">
            <v>（親子）退職給付費用</v>
          </cell>
        </row>
        <row r="236">
          <cell r="A236" t="str">
            <v>5293</v>
          </cell>
          <cell r="B236" t="str">
            <v>（関連）退職給付費用</v>
          </cell>
        </row>
        <row r="237">
          <cell r="A237" t="str">
            <v>5295</v>
          </cell>
          <cell r="B237" t="str">
            <v>（その他）退職給付費用</v>
          </cell>
        </row>
        <row r="238">
          <cell r="A238">
            <v>5300</v>
          </cell>
          <cell r="B238" t="str">
            <v>役員退職慰労引当金繰入</v>
          </cell>
        </row>
        <row r="239">
          <cell r="A239" t="str">
            <v>5320</v>
          </cell>
          <cell r="B239" t="str">
            <v>賞与引当金繰入額</v>
          </cell>
        </row>
        <row r="240">
          <cell r="A240" t="str">
            <v>5321</v>
          </cell>
          <cell r="B240" t="str">
            <v>（親子）賞与引当金繰入額</v>
          </cell>
        </row>
        <row r="241">
          <cell r="A241" t="str">
            <v>5323</v>
          </cell>
          <cell r="B241" t="str">
            <v>（関連）賞与引当金繰入額</v>
          </cell>
        </row>
        <row r="242">
          <cell r="A242" t="str">
            <v>5325</v>
          </cell>
          <cell r="B242" t="str">
            <v>（その他）賞与引当金繰入金</v>
          </cell>
        </row>
        <row r="243">
          <cell r="A243" t="str">
            <v>5350</v>
          </cell>
          <cell r="B243" t="str">
            <v>厚生福利費</v>
          </cell>
        </row>
        <row r="244">
          <cell r="A244" t="str">
            <v>5351</v>
          </cell>
          <cell r="B244" t="str">
            <v>（親子）厚生福利費</v>
          </cell>
        </row>
        <row r="245">
          <cell r="A245" t="str">
            <v>5353</v>
          </cell>
          <cell r="B245" t="str">
            <v>（関連）厚生福利費</v>
          </cell>
        </row>
        <row r="246">
          <cell r="A246" t="str">
            <v>5355</v>
          </cell>
          <cell r="B246" t="str">
            <v>（その他）厚生福利費</v>
          </cell>
        </row>
        <row r="247">
          <cell r="A247" t="str">
            <v>5380</v>
          </cell>
          <cell r="B247" t="str">
            <v>貸倒引当金繰入額</v>
          </cell>
        </row>
        <row r="248">
          <cell r="A248" t="str">
            <v>5381</v>
          </cell>
          <cell r="B248" t="str">
            <v>（親子）貸倒引当金繰入額</v>
          </cell>
        </row>
        <row r="249">
          <cell r="A249" t="str">
            <v>5383</v>
          </cell>
          <cell r="B249" t="str">
            <v>（関連）貸倒引当金繰入額</v>
          </cell>
        </row>
        <row r="250">
          <cell r="A250" t="str">
            <v>5385</v>
          </cell>
          <cell r="B250" t="str">
            <v>（その他）貸倒引当金繰入額</v>
          </cell>
        </row>
        <row r="251">
          <cell r="A251" t="str">
            <v>5410</v>
          </cell>
          <cell r="B251" t="str">
            <v>賃借料</v>
          </cell>
        </row>
        <row r="252">
          <cell r="A252" t="str">
            <v>5411</v>
          </cell>
          <cell r="B252" t="str">
            <v>（親子）賃借料</v>
          </cell>
        </row>
        <row r="253">
          <cell r="A253" t="str">
            <v>5413</v>
          </cell>
          <cell r="B253" t="str">
            <v>（関連）賃借料</v>
          </cell>
        </row>
        <row r="254">
          <cell r="A254" t="str">
            <v>5415</v>
          </cell>
          <cell r="B254" t="str">
            <v>（その他）賃借料</v>
          </cell>
        </row>
        <row r="255">
          <cell r="A255" t="str">
            <v>5440</v>
          </cell>
          <cell r="B255" t="str">
            <v>業務委託費</v>
          </cell>
        </row>
        <row r="256">
          <cell r="A256" t="str">
            <v>5441</v>
          </cell>
          <cell r="B256" t="str">
            <v>（親子）業務委託費</v>
          </cell>
        </row>
        <row r="257">
          <cell r="A257" t="str">
            <v>5443</v>
          </cell>
          <cell r="B257" t="str">
            <v>（関連）業務委託費</v>
          </cell>
        </row>
        <row r="258">
          <cell r="A258" t="str">
            <v>5445</v>
          </cell>
          <cell r="B258" t="str">
            <v>（その他）業務委託費</v>
          </cell>
        </row>
        <row r="259">
          <cell r="A259" t="str">
            <v>5450</v>
          </cell>
          <cell r="B259" t="str">
            <v>水道光熱費</v>
          </cell>
        </row>
        <row r="260">
          <cell r="A260" t="str">
            <v>5451</v>
          </cell>
          <cell r="B260" t="str">
            <v>（親子）水道光熱費</v>
          </cell>
        </row>
        <row r="261">
          <cell r="A261" t="str">
            <v>5453</v>
          </cell>
          <cell r="B261" t="str">
            <v>（関連）水道光熱費</v>
          </cell>
        </row>
        <row r="262">
          <cell r="A262">
            <v>5455</v>
          </cell>
          <cell r="B262" t="str">
            <v>（その他）水道光熱費</v>
          </cell>
        </row>
        <row r="263">
          <cell r="A263" t="str">
            <v>5470</v>
          </cell>
          <cell r="B263" t="str">
            <v>社用減価償却費</v>
          </cell>
        </row>
        <row r="264">
          <cell r="A264" t="str">
            <v>5471</v>
          </cell>
          <cell r="B264" t="str">
            <v>（親子）社用減価償却費</v>
          </cell>
        </row>
        <row r="265">
          <cell r="A265" t="str">
            <v>5473</v>
          </cell>
          <cell r="B265" t="str">
            <v>（関連）社用減価償却費</v>
          </cell>
        </row>
        <row r="266">
          <cell r="A266" t="str">
            <v>5475</v>
          </cell>
          <cell r="B266" t="str">
            <v>（その他）社用減価償却費</v>
          </cell>
        </row>
        <row r="267">
          <cell r="A267" t="str">
            <v>5500</v>
          </cell>
          <cell r="B267" t="str">
            <v>手数料</v>
          </cell>
        </row>
        <row r="268">
          <cell r="A268" t="str">
            <v>5501</v>
          </cell>
          <cell r="B268" t="str">
            <v>（親子）手数料</v>
          </cell>
        </row>
        <row r="269">
          <cell r="A269" t="str">
            <v>5503</v>
          </cell>
          <cell r="B269" t="str">
            <v>（関連）手数料</v>
          </cell>
        </row>
        <row r="270">
          <cell r="A270" t="str">
            <v>5505</v>
          </cell>
          <cell r="B270" t="str">
            <v>（その他）手数料</v>
          </cell>
        </row>
        <row r="271">
          <cell r="A271" t="str">
            <v>5530</v>
          </cell>
          <cell r="B271" t="str">
            <v>その他（販管費）</v>
          </cell>
        </row>
        <row r="272">
          <cell r="A272" t="str">
            <v>5570</v>
          </cell>
          <cell r="B272" t="str">
            <v>連結調整勘定償却（販管費）</v>
          </cell>
        </row>
        <row r="273">
          <cell r="A273" t="str">
            <v>5700</v>
          </cell>
          <cell r="B273" t="str">
            <v>営業外費用</v>
          </cell>
        </row>
        <row r="274">
          <cell r="A274" t="str">
            <v>5730</v>
          </cell>
          <cell r="B274" t="str">
            <v>支払利息</v>
          </cell>
        </row>
        <row r="275">
          <cell r="A275" t="str">
            <v>5731</v>
          </cell>
          <cell r="B275" t="str">
            <v>（親子）支払利息</v>
          </cell>
        </row>
        <row r="276">
          <cell r="A276" t="str">
            <v>5733</v>
          </cell>
          <cell r="B276" t="str">
            <v>（関連）支払利息</v>
          </cell>
        </row>
        <row r="277">
          <cell r="A277" t="str">
            <v>5735</v>
          </cell>
          <cell r="B277" t="str">
            <v>（その他）支払利息</v>
          </cell>
        </row>
        <row r="278">
          <cell r="A278" t="str">
            <v>5760</v>
          </cell>
          <cell r="B278" t="str">
            <v>有価証券評価損</v>
          </cell>
        </row>
        <row r="279">
          <cell r="A279">
            <v>5770</v>
          </cell>
          <cell r="B279" t="str">
            <v>有価証券売却損</v>
          </cell>
        </row>
        <row r="280">
          <cell r="A280" t="str">
            <v>5790</v>
          </cell>
          <cell r="B280" t="str">
            <v>為替差損</v>
          </cell>
        </row>
        <row r="281">
          <cell r="A281" t="str">
            <v>5820</v>
          </cell>
          <cell r="B281" t="str">
            <v>持分法投資損失</v>
          </cell>
        </row>
        <row r="282">
          <cell r="A282" t="str">
            <v>5850</v>
          </cell>
          <cell r="B282" t="str">
            <v>その他（営外費）</v>
          </cell>
        </row>
        <row r="283">
          <cell r="A283" t="str">
            <v>5851</v>
          </cell>
          <cell r="B283" t="str">
            <v>（親子）その他（営外費）</v>
          </cell>
        </row>
        <row r="284">
          <cell r="A284" t="str">
            <v>5853</v>
          </cell>
          <cell r="B284" t="str">
            <v>（関連）その他（営外費）</v>
          </cell>
        </row>
        <row r="285">
          <cell r="A285" t="str">
            <v>5855</v>
          </cell>
          <cell r="B285" t="str">
            <v>（その他）その他（営外費）</v>
          </cell>
        </row>
        <row r="286">
          <cell r="A286">
            <v>5860</v>
          </cell>
          <cell r="B286" t="str">
            <v>不突合調整勘定  営業外費用</v>
          </cell>
        </row>
        <row r="287">
          <cell r="A287">
            <v>5870</v>
          </cell>
          <cell r="B287" t="str">
            <v>特別損失</v>
          </cell>
        </row>
        <row r="288">
          <cell r="A288">
            <v>5871</v>
          </cell>
          <cell r="B288" t="str">
            <v>投資有価証券評価損</v>
          </cell>
        </row>
        <row r="289">
          <cell r="A289">
            <v>5873</v>
          </cell>
          <cell r="B289" t="str">
            <v>投資有価証券売却損</v>
          </cell>
        </row>
        <row r="290">
          <cell r="A290">
            <v>5875</v>
          </cell>
          <cell r="B290" t="str">
            <v>ｺﾞﾙﾌ会員権評価損</v>
          </cell>
        </row>
        <row r="291">
          <cell r="A291">
            <v>5877</v>
          </cell>
          <cell r="B291" t="str">
            <v>退職給付引当金繰入額</v>
          </cell>
        </row>
        <row r="292">
          <cell r="A292">
            <v>5900</v>
          </cell>
          <cell r="B292" t="str">
            <v>その他損失</v>
          </cell>
        </row>
        <row r="293">
          <cell r="A293" t="str">
            <v>5930</v>
          </cell>
          <cell r="B293" t="str">
            <v>法人税・住民税額</v>
          </cell>
        </row>
        <row r="294">
          <cell r="A294" t="str">
            <v>5931</v>
          </cell>
          <cell r="B294" t="str">
            <v>法人税・住民税等</v>
          </cell>
        </row>
        <row r="295">
          <cell r="A295" t="str">
            <v>5933</v>
          </cell>
          <cell r="B295" t="str">
            <v>法人税等調整額</v>
          </cell>
        </row>
        <row r="296">
          <cell r="A296" t="str">
            <v>5960</v>
          </cell>
          <cell r="B296" t="str">
            <v>為替換算調整勘定  （ＰＬ）</v>
          </cell>
        </row>
        <row r="297">
          <cell r="A297" t="str">
            <v>5990</v>
          </cell>
          <cell r="B297" t="str">
            <v>少数株主持分損益</v>
          </cell>
        </row>
        <row r="298">
          <cell r="A298" t="str">
            <v>6000</v>
          </cell>
          <cell r="B298" t="str">
            <v>売上総利益</v>
          </cell>
        </row>
        <row r="299">
          <cell r="A299" t="str">
            <v>6100</v>
          </cell>
          <cell r="B299" t="str">
            <v>営業利益</v>
          </cell>
        </row>
        <row r="300">
          <cell r="A300" t="str">
            <v>6200</v>
          </cell>
          <cell r="B300" t="str">
            <v>経常利益</v>
          </cell>
        </row>
        <row r="301">
          <cell r="A301" t="str">
            <v>6300</v>
          </cell>
          <cell r="B301" t="str">
            <v>税引前当期利益</v>
          </cell>
        </row>
        <row r="302">
          <cell r="A302" t="str">
            <v>6400</v>
          </cell>
          <cell r="B302" t="str">
            <v>PLｾｸﾞﾒﾝﾄ調整勘定</v>
          </cell>
        </row>
        <row r="303">
          <cell r="A303" t="str">
            <v>6500</v>
          </cell>
          <cell r="B303" t="str">
            <v>当期利益</v>
          </cell>
        </row>
        <row r="304">
          <cell r="A304" t="str">
            <v>7000</v>
          </cell>
          <cell r="B304" t="str">
            <v>その他剰余金期首残高</v>
          </cell>
        </row>
        <row r="305">
          <cell r="A305" t="str">
            <v>7100</v>
          </cell>
          <cell r="B305" t="str">
            <v>その他の剰余金増加高</v>
          </cell>
        </row>
        <row r="306">
          <cell r="A306" t="str">
            <v>7130</v>
          </cell>
          <cell r="B306" t="str">
            <v>他剰余増－その他</v>
          </cell>
        </row>
        <row r="307">
          <cell r="A307" t="str">
            <v>7200</v>
          </cell>
          <cell r="B307" t="str">
            <v>その他の剰余金減少高</v>
          </cell>
        </row>
        <row r="308">
          <cell r="A308" t="str">
            <v>7210</v>
          </cell>
          <cell r="B308" t="str">
            <v>他剰余減－現金配当</v>
          </cell>
        </row>
        <row r="309">
          <cell r="A309" t="str">
            <v>7220</v>
          </cell>
          <cell r="B309" t="str">
            <v>他剰余減－株式配当</v>
          </cell>
        </row>
        <row r="310">
          <cell r="A310" t="str">
            <v>7230</v>
          </cell>
          <cell r="B310" t="str">
            <v>他剰余減－利益準備金繰入</v>
          </cell>
        </row>
        <row r="311">
          <cell r="A311" t="str">
            <v>7240</v>
          </cell>
          <cell r="B311" t="str">
            <v>他剰余減－役員賞与</v>
          </cell>
        </row>
        <row r="312">
          <cell r="A312" t="str">
            <v>7250</v>
          </cell>
          <cell r="B312" t="str">
            <v>他剰余減－連結除外</v>
          </cell>
        </row>
        <row r="313">
          <cell r="A313" t="str">
            <v>7260</v>
          </cell>
          <cell r="B313" t="str">
            <v>他剰余減－その他</v>
          </cell>
        </row>
        <row r="314">
          <cell r="A314" t="str">
            <v>7300</v>
          </cell>
          <cell r="B314" t="str">
            <v>当期利益</v>
          </cell>
        </row>
        <row r="315">
          <cell r="A315" t="str">
            <v>7400</v>
          </cell>
          <cell r="B315" t="str">
            <v>その他の剰余金期末残高</v>
          </cell>
        </row>
        <row r="316">
          <cell r="B316" t="str">
            <v>その他の剰余金期末残高計</v>
          </cell>
        </row>
        <row r="318">
          <cell r="A318" t="str">
            <v>9500</v>
          </cell>
          <cell r="B318" t="str">
            <v>持分比率</v>
          </cell>
        </row>
        <row r="320">
          <cell r="A320" t="str">
            <v>8050</v>
          </cell>
          <cell r="B320" t="str">
            <v>換算資本金</v>
          </cell>
        </row>
        <row r="321">
          <cell r="A321" t="str">
            <v>8060</v>
          </cell>
          <cell r="B321" t="str">
            <v>換算資本準備金</v>
          </cell>
        </row>
        <row r="322">
          <cell r="A322" t="str">
            <v>8070</v>
          </cell>
          <cell r="B322" t="str">
            <v>換算利益準備金</v>
          </cell>
        </row>
      </sheetData>
      <sheetData sheetId="53" refreshError="1">
        <row r="3">
          <cell r="B3" t="str">
            <v>t010</v>
          </cell>
        </row>
      </sheetData>
      <sheetData sheetId="5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設定シート"/>
      <sheetName val="オペレーティングリース計画入力"/>
      <sheetName val="不動産計画入力"/>
      <sheetName val="商品別目標結果シート"/>
      <sheetName val="検収実績率"/>
      <sheetName val="金利マトリックス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リリース情報"/>
      <sheetName val="貸引制御"/>
      <sheetName val="HOST実績制御"/>
      <sheetName val="実績制御"/>
      <sheetName val="未検収制御"/>
      <sheetName val="成約済制御"/>
      <sheetName val="既存展開制御"/>
      <sheetName val="新規展開制御"/>
      <sheetName val="メイン"/>
      <sheetName val="TEMP"/>
      <sheetName val="新規設定"/>
      <sheetName val="主要商品入力"/>
      <sheetName val="台数計画"/>
      <sheetName val="その他収益・費用入力"/>
      <sheetName val="その他負債・資本金入力"/>
      <sheetName val="その他資産入力"/>
      <sheetName val="新規社用資産"/>
      <sheetName val="台数計画展開"/>
      <sheetName val="台数計画結果"/>
      <sheetName val="主要商品結果"/>
      <sheetName val="主要商品結果_再リース後"/>
      <sheetName val="再リース_展開_解約"/>
      <sheetName val="入力値一覧"/>
      <sheetName val="借入金データ入力画面"/>
      <sheetName val="新規借入金データ入力画面"/>
      <sheetName val="借入金_新規展開"/>
      <sheetName val="借入金展開"/>
      <sheetName val="借入金結果"/>
      <sheetName val="借入金結果_新規"/>
      <sheetName val="その他負債・資本金結果"/>
      <sheetName val="その他収益・費用結果"/>
      <sheetName val="その他資産結果"/>
      <sheetName val="収束計算"/>
      <sheetName val="合計マトリックス"/>
      <sheetName val="残高マトリックス"/>
      <sheetName val="原価マトリックス(割賦)"/>
      <sheetName val="リースみなし割賦展開"/>
      <sheetName val="リース金融_固定"/>
      <sheetName val="再リース_展開"/>
      <sheetName val="金利シナリオ入力"/>
      <sheetName val="金利一覧"/>
      <sheetName val="解約展開"/>
      <sheetName val="主要商品結果_解約後"/>
      <sheetName val="解約ラダー"/>
      <sheetName val="ラダーデータ予測_検収済み"/>
      <sheetName val="ラダーデータ予測_成約後未検収"/>
      <sheetName val="PEOPLE実績"/>
      <sheetName val="HOST実績"/>
      <sheetName val="月次HOST実績"/>
      <sheetName val="月次PEOPLE"/>
      <sheetName val="月次DAL保有台数実績"/>
      <sheetName val="最終結果表_実績"/>
      <sheetName val="最終結果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"/>
      <sheetName val="設定シート"/>
      <sheetName val="ユーザー定義"/>
      <sheetName val="既存データコードテーブル"/>
      <sheetName val="基準月末残高"/>
      <sheetName val="実績"/>
      <sheetName val="基準月実績ラダー"/>
      <sheetName val="月次PEOPLEデータ"/>
      <sheetName val="検収実績率"/>
      <sheetName val="その他収益費用入力"/>
      <sheetName val="商品別目標入力"/>
      <sheetName val="旧菱信リース入力"/>
      <sheetName val="その他資産入力"/>
      <sheetName val="その他負債・資本金入力"/>
      <sheetName val="外貨金利・為替レート入力"/>
      <sheetName val="旧菱信リース結果シート"/>
      <sheetName val="その他負債・資本金結果シート"/>
      <sheetName val="商品別目標展開"/>
      <sheetName val="約定明細商品別結果"/>
      <sheetName val="シミュレーション結果"/>
      <sheetName val="商品別目標結果シート"/>
      <sheetName val="保険料展開"/>
      <sheetName val="その他資産結果シート"/>
      <sheetName val="その他収益費用結果シート"/>
      <sheetName val="収束計算"/>
      <sheetName val="既存ラダーデータ_検収済み"/>
      <sheetName val="既存ラダーデータ_成約後未検収"/>
      <sheetName val="新規取組運用"/>
      <sheetName val="新規取組金利"/>
      <sheetName val="新規取組運用_解約"/>
      <sheetName val="取得ALM_調達"/>
      <sheetName val="リース金融_固定"/>
      <sheetName val="合計マトリックス"/>
      <sheetName val="金利展開表（1年単位）"/>
      <sheetName val="金利展開表（1ヶ月単位）"/>
      <sheetName val="金利シナリオ"/>
      <sheetName val="金利マトリックス"/>
      <sheetName val="外貨線形補間"/>
      <sheetName val="国内・国際金融"/>
      <sheetName val="固定_期日一括"/>
      <sheetName val="約定明細展開結果_国内"/>
      <sheetName val="既存約定データ"/>
      <sheetName val="約定明細展開結果_国際"/>
      <sheetName val="国内・国際金融_変動"/>
      <sheetName val="再(再)リース展開シート"/>
      <sheetName val="変動_期日一括"/>
      <sheetName val="固定資産税"/>
      <sheetName val="解約展開"/>
      <sheetName val="検収マトリックス"/>
      <sheetName val="原価マトリックス(割賦)"/>
      <sheetName val="残高マトリックス"/>
      <sheetName val="貸倒引当金_流動資産"/>
      <sheetName val="融資計画入力"/>
      <sheetName val="オペレーティングリース計画入力"/>
      <sheetName val="不動産計画入力"/>
      <sheetName val="新不動産割賦2"/>
      <sheetName val="新不動産割賦1"/>
      <sheetName val="新不動産リース2"/>
      <sheetName val="新不動産リース1"/>
      <sheetName val="新リースみなし割賦均等2"/>
      <sheetName val="新リースみなし割賦均等1"/>
      <sheetName val="新ソフトリース2"/>
      <sheetName val="新ソフトリース1"/>
      <sheetName val="新ファイナンスリース2"/>
      <sheetName val="新ファイナンスリース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>
        <row r="3">
          <cell r="C3">
            <v>16701899429.000002</v>
          </cell>
          <cell r="D3">
            <v>24384773166</v>
          </cell>
          <cell r="E3">
            <v>38191676693</v>
          </cell>
          <cell r="F3">
            <v>31312341868</v>
          </cell>
          <cell r="G3">
            <v>28294824563</v>
          </cell>
          <cell r="H3">
            <v>42218780536</v>
          </cell>
          <cell r="I3">
            <v>34881120195</v>
          </cell>
          <cell r="J3">
            <v>31245934993</v>
          </cell>
          <cell r="K3">
            <v>44831029590</v>
          </cell>
          <cell r="L3">
            <v>40271322137</v>
          </cell>
          <cell r="M3">
            <v>36017474715</v>
          </cell>
          <cell r="N3">
            <v>35226050103</v>
          </cell>
          <cell r="O3">
            <v>35968237483</v>
          </cell>
          <cell r="P3">
            <v>34457859369</v>
          </cell>
          <cell r="Q3">
            <v>45946059970</v>
          </cell>
          <cell r="R3">
            <v>38228591130</v>
          </cell>
          <cell r="S3">
            <v>32823210514</v>
          </cell>
          <cell r="T3">
            <v>46428504765</v>
          </cell>
          <cell r="U3">
            <v>38294389643</v>
          </cell>
          <cell r="V3">
            <v>32972878535.999996</v>
          </cell>
          <cell r="W3">
            <v>46521728389</v>
          </cell>
          <cell r="X3">
            <v>41483242866</v>
          </cell>
          <cell r="Y3">
            <v>36776222592</v>
          </cell>
          <cell r="Z3">
            <v>35961444310</v>
          </cell>
          <cell r="AA3">
            <v>36717524898</v>
          </cell>
          <cell r="AB3">
            <v>35170411050</v>
          </cell>
          <cell r="AC3">
            <v>46892240736</v>
          </cell>
          <cell r="AD3">
            <v>39016772519</v>
          </cell>
          <cell r="AE3">
            <v>33496069579.000004</v>
          </cell>
          <cell r="AF3">
            <v>47378552252</v>
          </cell>
          <cell r="AG3">
            <v>39077712364</v>
          </cell>
          <cell r="AH3">
            <v>33646311107</v>
          </cell>
          <cell r="AI3">
            <v>47471837957</v>
          </cell>
          <cell r="AJ3">
            <v>42330607724</v>
          </cell>
          <cell r="AK3">
            <v>37527497044</v>
          </cell>
          <cell r="AL3">
            <v>36696098196</v>
          </cell>
          <cell r="AM3">
            <v>37467625396</v>
          </cell>
          <cell r="AN3">
            <v>35888919271</v>
          </cell>
          <cell r="AO3">
            <v>47850235551</v>
          </cell>
          <cell r="AP3">
            <v>39813607969</v>
          </cell>
          <cell r="AQ3">
            <v>34180015971</v>
          </cell>
          <cell r="AR3">
            <v>48345823297</v>
          </cell>
          <cell r="AS3">
            <v>39875516611</v>
          </cell>
          <cell r="AT3">
            <v>34333212329</v>
          </cell>
          <cell r="AU3">
            <v>48440949716</v>
          </cell>
          <cell r="AV3">
            <v>43572895989</v>
          </cell>
          <cell r="AW3">
            <v>38845642106</v>
          </cell>
          <cell r="AX3">
            <v>38057766459</v>
          </cell>
          <cell r="AY3">
            <v>38875287291</v>
          </cell>
          <cell r="AZ3">
            <v>37294595133</v>
          </cell>
          <cell r="BA3">
            <v>49767290857</v>
          </cell>
          <cell r="BB3">
            <v>40752372165</v>
          </cell>
          <cell r="BC3">
            <v>34639516341</v>
          </cell>
          <cell r="BD3">
            <v>48655862525</v>
          </cell>
          <cell r="BE3">
            <v>40134911981</v>
          </cell>
          <cell r="BF3">
            <v>34516024304</v>
          </cell>
          <cell r="BG3">
            <v>48594116506</v>
          </cell>
          <cell r="BH3">
            <v>48594116506</v>
          </cell>
          <cell r="BI3">
            <v>48594116506</v>
          </cell>
          <cell r="BJ3">
            <v>48594116506</v>
          </cell>
        </row>
        <row r="4">
          <cell r="C4">
            <v>65</v>
          </cell>
        </row>
        <row r="5"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</row>
        <row r="6">
          <cell r="C6">
            <v>60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</row>
        <row r="8">
          <cell r="C8">
            <v>40</v>
          </cell>
        </row>
        <row r="9">
          <cell r="C9">
            <v>0.32500000000000001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</row>
        <row r="11">
          <cell r="C11">
            <v>120</v>
          </cell>
        </row>
        <row r="12">
          <cell r="C12">
            <v>0.47499999999999998</v>
          </cell>
        </row>
        <row r="13">
          <cell r="C13">
            <v>1222776642</v>
          </cell>
          <cell r="D13">
            <v>1345054306</v>
          </cell>
          <cell r="E13">
            <v>2282516398</v>
          </cell>
          <cell r="F13">
            <v>1508923012</v>
          </cell>
          <cell r="G13">
            <v>1614980170</v>
          </cell>
          <cell r="H13">
            <v>2781608905</v>
          </cell>
          <cell r="I13">
            <v>1933151643</v>
          </cell>
          <cell r="J13">
            <v>2039208801</v>
          </cell>
          <cell r="K13">
            <v>3205837535</v>
          </cell>
          <cell r="L13">
            <v>2546486425</v>
          </cell>
          <cell r="M13">
            <v>2671454197</v>
          </cell>
          <cell r="N13">
            <v>2674144306</v>
          </cell>
          <cell r="O13">
            <v>2676834415</v>
          </cell>
          <cell r="P13">
            <v>2598006080</v>
          </cell>
          <cell r="Q13">
            <v>3450035181</v>
          </cell>
          <cell r="R13">
            <v>2553365583</v>
          </cell>
          <cell r="S13">
            <v>2449641683</v>
          </cell>
          <cell r="T13">
            <v>3535879092</v>
          </cell>
          <cell r="U13">
            <v>2562698613</v>
          </cell>
          <cell r="V13">
            <v>2458974713</v>
          </cell>
          <cell r="W13">
            <v>3526301507</v>
          </cell>
          <cell r="X13">
            <v>2724977543</v>
          </cell>
          <cell r="Y13">
            <v>2727476899</v>
          </cell>
          <cell r="Z13">
            <v>2729976254</v>
          </cell>
          <cell r="AA13">
            <v>2732475610</v>
          </cell>
          <cell r="AB13">
            <v>2651663117</v>
          </cell>
          <cell r="AC13">
            <v>3520520685</v>
          </cell>
          <cell r="AD13">
            <v>2605705581</v>
          </cell>
          <cell r="AE13">
            <v>2499482974</v>
          </cell>
          <cell r="AF13">
            <v>3607233017</v>
          </cell>
          <cell r="AG13">
            <v>2614376814</v>
          </cell>
          <cell r="AH13">
            <v>2508154207</v>
          </cell>
          <cell r="AI13">
            <v>3596827537</v>
          </cell>
          <cell r="AJ13">
            <v>2779477094</v>
          </cell>
          <cell r="AK13">
            <v>2782026437</v>
          </cell>
          <cell r="AL13">
            <v>2784575779</v>
          </cell>
          <cell r="AM13">
            <v>2787125122</v>
          </cell>
          <cell r="AN13">
            <v>2704696379</v>
          </cell>
          <cell r="AO13">
            <v>3590931098</v>
          </cell>
          <cell r="AP13">
            <v>2657819692</v>
          </cell>
          <cell r="AQ13">
            <v>2549472633</v>
          </cell>
          <cell r="AR13">
            <v>3679377677</v>
          </cell>
          <cell r="AS13">
            <v>2666664350</v>
          </cell>
          <cell r="AT13">
            <v>2558317291</v>
          </cell>
          <cell r="AU13">
            <v>3668764088</v>
          </cell>
          <cell r="AV13">
            <v>2862131289</v>
          </cell>
          <cell r="AW13">
            <v>2867438084</v>
          </cell>
          <cell r="AX13">
            <v>2872744879</v>
          </cell>
          <cell r="AY13">
            <v>2878051673</v>
          </cell>
          <cell r="AZ13">
            <v>2796680821</v>
          </cell>
          <cell r="BA13">
            <v>3721389802</v>
          </cell>
          <cell r="BB13">
            <v>2706465310</v>
          </cell>
          <cell r="BC13">
            <v>2593695923</v>
          </cell>
          <cell r="BD13">
            <v>3721389802</v>
          </cell>
          <cell r="BE13">
            <v>2706465310</v>
          </cell>
          <cell r="BF13">
            <v>2593695923</v>
          </cell>
          <cell r="BG13">
            <v>3698835924</v>
          </cell>
          <cell r="BH13">
            <v>3698835924</v>
          </cell>
          <cell r="BI13">
            <v>3698835924</v>
          </cell>
          <cell r="BJ13">
            <v>3698835924</v>
          </cell>
        </row>
        <row r="14">
          <cell r="C14">
            <v>61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</row>
        <row r="16">
          <cell r="C16">
            <v>60</v>
          </cell>
        </row>
        <row r="17">
          <cell r="C17">
            <v>483621659</v>
          </cell>
          <cell r="D17">
            <v>519712826.99999994</v>
          </cell>
          <cell r="E17">
            <v>878218435</v>
          </cell>
          <cell r="F17">
            <v>551802050</v>
          </cell>
          <cell r="G17">
            <v>583105615</v>
          </cell>
          <cell r="H17">
            <v>1033876944.0000001</v>
          </cell>
          <cell r="I17">
            <v>677016308</v>
          </cell>
          <cell r="J17">
            <v>679446938</v>
          </cell>
          <cell r="K17">
            <v>1101345333</v>
          </cell>
          <cell r="L17">
            <v>771156709</v>
          </cell>
          <cell r="M17">
            <v>775780798</v>
          </cell>
          <cell r="N17">
            <v>780404887</v>
          </cell>
          <cell r="O17">
            <v>755173968</v>
          </cell>
          <cell r="P17">
            <v>760755578</v>
          </cell>
          <cell r="Q17">
            <v>1095844744</v>
          </cell>
          <cell r="R17">
            <v>699640070</v>
          </cell>
          <cell r="S17">
            <v>695863460</v>
          </cell>
          <cell r="T17">
            <v>1120782907</v>
          </cell>
          <cell r="U17">
            <v>714041772</v>
          </cell>
          <cell r="V17">
            <v>709148840</v>
          </cell>
          <cell r="W17">
            <v>1132951965</v>
          </cell>
          <cell r="X17">
            <v>787133634</v>
          </cell>
          <cell r="Y17">
            <v>791785682</v>
          </cell>
          <cell r="Z17">
            <v>796437731</v>
          </cell>
          <cell r="AA17">
            <v>770577962</v>
          </cell>
          <cell r="AB17">
            <v>776208596</v>
          </cell>
          <cell r="AC17">
            <v>1117936939</v>
          </cell>
          <cell r="AD17">
            <v>713682957</v>
          </cell>
          <cell r="AE17">
            <v>709818294</v>
          </cell>
          <cell r="AF17">
            <v>1143223608</v>
          </cell>
          <cell r="AG17">
            <v>728322607</v>
          </cell>
          <cell r="AH17">
            <v>723331817</v>
          </cell>
          <cell r="AI17">
            <v>1155611005</v>
          </cell>
          <cell r="AJ17">
            <v>802876306</v>
          </cell>
          <cell r="AK17">
            <v>807621396</v>
          </cell>
          <cell r="AL17">
            <v>812366485</v>
          </cell>
          <cell r="AM17">
            <v>785989521</v>
          </cell>
          <cell r="AN17">
            <v>791732768</v>
          </cell>
          <cell r="AO17">
            <v>1140295678</v>
          </cell>
          <cell r="AP17">
            <v>727956616</v>
          </cell>
          <cell r="AQ17">
            <v>724014660</v>
          </cell>
          <cell r="AR17">
            <v>1166088080</v>
          </cell>
          <cell r="AS17">
            <v>742889059</v>
          </cell>
          <cell r="AT17">
            <v>737798454</v>
          </cell>
          <cell r="AU17">
            <v>1178723225</v>
          </cell>
          <cell r="AV17">
            <v>829638202</v>
          </cell>
          <cell r="AW17">
            <v>835277026</v>
          </cell>
          <cell r="AX17">
            <v>840915851</v>
          </cell>
          <cell r="AY17">
            <v>814810181</v>
          </cell>
          <cell r="AZ17">
            <v>821467127</v>
          </cell>
          <cell r="BA17">
            <v>1184936374</v>
          </cell>
          <cell r="BB17">
            <v>738920997</v>
          </cell>
          <cell r="BC17">
            <v>733595441</v>
          </cell>
          <cell r="BD17">
            <v>1174285261</v>
          </cell>
          <cell r="BE17">
            <v>749572111</v>
          </cell>
          <cell r="BF17">
            <v>742915165</v>
          </cell>
          <cell r="BG17">
            <v>1182273596</v>
          </cell>
          <cell r="BH17">
            <v>1182273596</v>
          </cell>
          <cell r="BI17">
            <v>1182273596</v>
          </cell>
          <cell r="BJ17">
            <v>1182273596</v>
          </cell>
        </row>
        <row r="18">
          <cell r="C18">
            <v>68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</row>
        <row r="20">
          <cell r="C20">
            <v>60</v>
          </cell>
        </row>
        <row r="21">
          <cell r="C21">
            <v>1615501609</v>
          </cell>
          <cell r="D21">
            <v>1736061431</v>
          </cell>
          <cell r="E21">
            <v>2933622325</v>
          </cell>
          <cell r="F21">
            <v>1843253054</v>
          </cell>
          <cell r="G21">
            <v>1947820247</v>
          </cell>
          <cell r="H21">
            <v>3453587814</v>
          </cell>
          <cell r="I21">
            <v>2261521823</v>
          </cell>
          <cell r="J21">
            <v>2269641158</v>
          </cell>
          <cell r="K21">
            <v>3678960868</v>
          </cell>
          <cell r="L21">
            <v>2575990718</v>
          </cell>
          <cell r="M21">
            <v>2591437137</v>
          </cell>
          <cell r="N21">
            <v>2606883557</v>
          </cell>
          <cell r="O21">
            <v>2522601580</v>
          </cell>
          <cell r="P21">
            <v>2541246526</v>
          </cell>
          <cell r="Q21">
            <v>3660586567</v>
          </cell>
          <cell r="R21">
            <v>2337094788</v>
          </cell>
          <cell r="S21">
            <v>2324479310</v>
          </cell>
          <cell r="T21">
            <v>3743890616</v>
          </cell>
          <cell r="U21">
            <v>2385202586</v>
          </cell>
          <cell r="V21">
            <v>2368858119</v>
          </cell>
          <cell r="W21">
            <v>3784540435</v>
          </cell>
          <cell r="X21">
            <v>2629360428</v>
          </cell>
          <cell r="Y21">
            <v>2644900245</v>
          </cell>
          <cell r="Z21">
            <v>2660440061</v>
          </cell>
          <cell r="AA21">
            <v>2574057457</v>
          </cell>
          <cell r="AB21">
            <v>2592866167</v>
          </cell>
          <cell r="AC21">
            <v>3734383875</v>
          </cell>
          <cell r="AD21">
            <v>2384003992</v>
          </cell>
          <cell r="AE21">
            <v>2371094377</v>
          </cell>
          <cell r="AF21">
            <v>3818852082</v>
          </cell>
          <cell r="AG21">
            <v>2432906638</v>
          </cell>
          <cell r="AH21">
            <v>2416235281</v>
          </cell>
          <cell r="AI21">
            <v>3860231244</v>
          </cell>
          <cell r="AJ21">
            <v>2681947637</v>
          </cell>
          <cell r="AK21">
            <v>2697798250</v>
          </cell>
          <cell r="AL21">
            <v>2713648863</v>
          </cell>
          <cell r="AM21">
            <v>2625538606</v>
          </cell>
          <cell r="AN21">
            <v>2644723490</v>
          </cell>
          <cell r="AO21">
            <v>3809071552</v>
          </cell>
          <cell r="AP21">
            <v>2431684071</v>
          </cell>
          <cell r="AQ21">
            <v>2418516265</v>
          </cell>
          <cell r="AR21">
            <v>3895229123</v>
          </cell>
          <cell r="AS21">
            <v>2481564770</v>
          </cell>
          <cell r="AT21">
            <v>2464559987</v>
          </cell>
          <cell r="AU21">
            <v>3937435869</v>
          </cell>
          <cell r="AV21">
            <v>2771343726</v>
          </cell>
          <cell r="AW21">
            <v>2790179794</v>
          </cell>
          <cell r="AX21">
            <v>2809015862</v>
          </cell>
          <cell r="AY21">
            <v>2721811843</v>
          </cell>
          <cell r="AZ21">
            <v>2744048868</v>
          </cell>
          <cell r="BA21">
            <v>3958190425</v>
          </cell>
          <cell r="BB21">
            <v>2468309759</v>
          </cell>
          <cell r="BC21">
            <v>2450520140</v>
          </cell>
          <cell r="BD21">
            <v>3922611185</v>
          </cell>
          <cell r="BE21">
            <v>2503888999</v>
          </cell>
          <cell r="BF21">
            <v>2481651974</v>
          </cell>
          <cell r="BG21">
            <v>3949295615</v>
          </cell>
          <cell r="BH21">
            <v>3949295615</v>
          </cell>
          <cell r="BI21">
            <v>3949295615</v>
          </cell>
          <cell r="BJ21">
            <v>3949295615</v>
          </cell>
        </row>
        <row r="22">
          <cell r="C22">
            <v>68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</row>
        <row r="24">
          <cell r="C24">
            <v>60</v>
          </cell>
        </row>
        <row r="25">
          <cell r="C25">
            <v>1314197217</v>
          </cell>
          <cell r="D25">
            <v>1711512655</v>
          </cell>
          <cell r="E25">
            <v>2893271393</v>
          </cell>
          <cell r="F25">
            <v>2413311849</v>
          </cell>
          <cell r="G25">
            <v>2605108548</v>
          </cell>
          <cell r="H25">
            <v>3857244720</v>
          </cell>
          <cell r="I25">
            <v>3143698628</v>
          </cell>
          <cell r="J25">
            <v>3013443200</v>
          </cell>
          <cell r="K25">
            <v>4173787239</v>
          </cell>
          <cell r="L25">
            <v>3545185150</v>
          </cell>
          <cell r="M25">
            <v>3362025436</v>
          </cell>
          <cell r="N25">
            <v>3333924361</v>
          </cell>
          <cell r="O25">
            <v>3354682065</v>
          </cell>
          <cell r="P25">
            <v>3242897336</v>
          </cell>
          <cell r="Q25">
            <v>4082411342</v>
          </cell>
          <cell r="R25">
            <v>3271939618</v>
          </cell>
          <cell r="S25">
            <v>3143276155</v>
          </cell>
          <cell r="T25">
            <v>4223220057.0000005</v>
          </cell>
          <cell r="U25">
            <v>3369035527</v>
          </cell>
          <cell r="V25">
            <v>3142209163</v>
          </cell>
          <cell r="W25">
            <v>4265610558.0000005</v>
          </cell>
          <cell r="X25">
            <v>3620493004</v>
          </cell>
          <cell r="Y25">
            <v>3432491664</v>
          </cell>
          <cell r="Z25">
            <v>3403147663</v>
          </cell>
          <cell r="AA25">
            <v>3423737335</v>
          </cell>
          <cell r="AB25">
            <v>3308868639</v>
          </cell>
          <cell r="AC25">
            <v>4164748789</v>
          </cell>
          <cell r="AD25">
            <v>3337802546</v>
          </cell>
          <cell r="AE25">
            <v>3206353746</v>
          </cell>
          <cell r="AF25">
            <v>4307684459</v>
          </cell>
          <cell r="AG25">
            <v>3436416238</v>
          </cell>
          <cell r="AH25">
            <v>3205053346</v>
          </cell>
          <cell r="AI25">
            <v>4350922770</v>
          </cell>
          <cell r="AJ25">
            <v>3692902864</v>
          </cell>
          <cell r="AK25">
            <v>3501141497</v>
          </cell>
          <cell r="AL25">
            <v>3471210616</v>
          </cell>
          <cell r="AM25">
            <v>3492212081</v>
          </cell>
          <cell r="AN25">
            <v>3375046012</v>
          </cell>
          <cell r="AO25">
            <v>4248043765.0000005</v>
          </cell>
          <cell r="AP25">
            <v>3404558597</v>
          </cell>
          <cell r="AQ25">
            <v>3270480821</v>
          </cell>
          <cell r="AR25">
            <v>4393838148</v>
          </cell>
          <cell r="AS25">
            <v>3505144563</v>
          </cell>
          <cell r="AT25">
            <v>3269154413</v>
          </cell>
          <cell r="AU25">
            <v>4437941225</v>
          </cell>
          <cell r="AV25">
            <v>3795849056</v>
          </cell>
          <cell r="AW25">
            <v>3609046549</v>
          </cell>
          <cell r="AX25">
            <v>3585281733</v>
          </cell>
          <cell r="AY25">
            <v>3613467910</v>
          </cell>
          <cell r="AZ25">
            <v>3500723201</v>
          </cell>
          <cell r="BA25">
            <v>4413955341</v>
          </cell>
          <cell r="BB25">
            <v>3489448731</v>
          </cell>
          <cell r="BC25">
            <v>3337243374</v>
          </cell>
          <cell r="BD25">
            <v>4447778753</v>
          </cell>
          <cell r="BE25">
            <v>3545821085</v>
          </cell>
          <cell r="BF25">
            <v>3292145491</v>
          </cell>
          <cell r="BG25">
            <v>4453415989</v>
          </cell>
          <cell r="BH25">
            <v>4453415989</v>
          </cell>
          <cell r="BI25">
            <v>4453415989</v>
          </cell>
          <cell r="BJ25">
            <v>4453415989</v>
          </cell>
        </row>
        <row r="26">
          <cell r="C26">
            <v>68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</row>
        <row r="28">
          <cell r="C28">
            <v>60</v>
          </cell>
        </row>
        <row r="29">
          <cell r="C29">
            <v>1314197217</v>
          </cell>
          <cell r="D29">
            <v>1711512655</v>
          </cell>
          <cell r="E29">
            <v>2893271393</v>
          </cell>
          <cell r="F29">
            <v>2413311849</v>
          </cell>
          <cell r="G29">
            <v>2605108548</v>
          </cell>
          <cell r="H29">
            <v>3857244720</v>
          </cell>
          <cell r="I29">
            <v>3143698628</v>
          </cell>
          <cell r="J29">
            <v>3013443200</v>
          </cell>
          <cell r="K29">
            <v>4173787239</v>
          </cell>
          <cell r="L29">
            <v>3545185150</v>
          </cell>
          <cell r="M29">
            <v>3362025436</v>
          </cell>
          <cell r="N29">
            <v>3333924361</v>
          </cell>
          <cell r="O29">
            <v>3354682065</v>
          </cell>
          <cell r="P29">
            <v>3242897336</v>
          </cell>
          <cell r="Q29">
            <v>4082411342</v>
          </cell>
          <cell r="R29">
            <v>3271939618</v>
          </cell>
          <cell r="S29">
            <v>3143276155</v>
          </cell>
          <cell r="T29">
            <v>4223220057.0000005</v>
          </cell>
          <cell r="U29">
            <v>3369035527</v>
          </cell>
          <cell r="V29">
            <v>3142209163</v>
          </cell>
          <cell r="W29">
            <v>4265610558.0000005</v>
          </cell>
          <cell r="X29">
            <v>3620493004</v>
          </cell>
          <cell r="Y29">
            <v>3432491664</v>
          </cell>
          <cell r="Z29">
            <v>3403147663</v>
          </cell>
          <cell r="AA29">
            <v>3423737335</v>
          </cell>
          <cell r="AB29">
            <v>3308868639</v>
          </cell>
          <cell r="AC29">
            <v>4164748789</v>
          </cell>
          <cell r="AD29">
            <v>3337802546</v>
          </cell>
          <cell r="AE29">
            <v>3206353746</v>
          </cell>
          <cell r="AF29">
            <v>4307684459</v>
          </cell>
          <cell r="AG29">
            <v>3436416238</v>
          </cell>
          <cell r="AH29">
            <v>3205053346</v>
          </cell>
          <cell r="AI29">
            <v>4350922770</v>
          </cell>
          <cell r="AJ29">
            <v>3692902864</v>
          </cell>
          <cell r="AK29">
            <v>3501141497</v>
          </cell>
          <cell r="AL29">
            <v>3471210616</v>
          </cell>
          <cell r="AM29">
            <v>3492212081</v>
          </cell>
          <cell r="AN29">
            <v>3375046012</v>
          </cell>
          <cell r="AO29">
            <v>4248043765.0000005</v>
          </cell>
          <cell r="AP29">
            <v>3404558597</v>
          </cell>
          <cell r="AQ29">
            <v>3270480821</v>
          </cell>
          <cell r="AR29">
            <v>4393838148</v>
          </cell>
          <cell r="AS29">
            <v>3505144563</v>
          </cell>
          <cell r="AT29">
            <v>3269154413</v>
          </cell>
          <cell r="AU29">
            <v>4437941225</v>
          </cell>
          <cell r="AV29">
            <v>3795849056</v>
          </cell>
          <cell r="AW29">
            <v>3609046549</v>
          </cell>
          <cell r="AX29">
            <v>3585281733</v>
          </cell>
          <cell r="AY29">
            <v>3613467910</v>
          </cell>
          <cell r="AZ29">
            <v>3500723201</v>
          </cell>
          <cell r="BA29">
            <v>4413955341</v>
          </cell>
          <cell r="BB29">
            <v>3489448731</v>
          </cell>
          <cell r="BC29">
            <v>3337243374</v>
          </cell>
          <cell r="BD29">
            <v>4447778753</v>
          </cell>
          <cell r="BE29">
            <v>3545821085</v>
          </cell>
          <cell r="BF29">
            <v>3292145491</v>
          </cell>
          <cell r="BG29">
            <v>4453415989</v>
          </cell>
          <cell r="BH29">
            <v>4453415989</v>
          </cell>
          <cell r="BI29">
            <v>4453415989</v>
          </cell>
          <cell r="BJ29">
            <v>4453415989</v>
          </cell>
        </row>
        <row r="30">
          <cell r="C30">
            <v>68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</row>
        <row r="32">
          <cell r="C32">
            <v>60</v>
          </cell>
        </row>
        <row r="33">
          <cell r="C33">
            <v>1140040662</v>
          </cell>
          <cell r="D33">
            <v>1302903614</v>
          </cell>
          <cell r="E33">
            <v>2768670180</v>
          </cell>
          <cell r="F33">
            <v>1709811713</v>
          </cell>
          <cell r="G33">
            <v>1746004799</v>
          </cell>
          <cell r="H33">
            <v>1739238627</v>
          </cell>
          <cell r="I33">
            <v>1681726164</v>
          </cell>
          <cell r="J33">
            <v>1715022853</v>
          </cell>
          <cell r="K33">
            <v>3080911221</v>
          </cell>
          <cell r="L33">
            <v>2088535661</v>
          </cell>
          <cell r="M33">
            <v>2078808133</v>
          </cell>
          <cell r="N33">
            <v>1948179792</v>
          </cell>
          <cell r="O33">
            <v>1953534630</v>
          </cell>
          <cell r="P33">
            <v>1955862496</v>
          </cell>
          <cell r="Q33">
            <v>3507278436</v>
          </cell>
          <cell r="R33">
            <v>2217511299</v>
          </cell>
          <cell r="S33">
            <v>2187811683</v>
          </cell>
          <cell r="T33">
            <v>2141131230</v>
          </cell>
          <cell r="U33">
            <v>2034233839</v>
          </cell>
          <cell r="V33">
            <v>2035093074</v>
          </cell>
          <cell r="W33">
            <v>3655893610</v>
          </cell>
          <cell r="X33">
            <v>2462085078</v>
          </cell>
          <cell r="Y33">
            <v>2448223767</v>
          </cell>
          <cell r="Z33">
            <v>2290898240</v>
          </cell>
          <cell r="AA33">
            <v>2296788765</v>
          </cell>
          <cell r="AB33">
            <v>2299087403</v>
          </cell>
          <cell r="AC33">
            <v>4121029480.9999995</v>
          </cell>
          <cell r="AD33">
            <v>2605629372</v>
          </cell>
          <cell r="AE33">
            <v>2569871785</v>
          </cell>
          <cell r="AF33">
            <v>2515039471</v>
          </cell>
          <cell r="AG33">
            <v>2389474463</v>
          </cell>
          <cell r="AH33">
            <v>2390483748</v>
          </cell>
          <cell r="AI33">
            <v>4294326569</v>
          </cell>
          <cell r="AJ33">
            <v>2872864070</v>
          </cell>
          <cell r="AK33">
            <v>2853842456</v>
          </cell>
          <cell r="AL33">
            <v>2666303304</v>
          </cell>
          <cell r="AM33">
            <v>2672674562</v>
          </cell>
          <cell r="AN33">
            <v>2674826677</v>
          </cell>
          <cell r="AO33">
            <v>4792471207</v>
          </cell>
          <cell r="AP33">
            <v>3030247157</v>
          </cell>
          <cell r="AQ33">
            <v>2987636339</v>
          </cell>
          <cell r="AR33">
            <v>2923890352</v>
          </cell>
          <cell r="AS33">
            <v>2777913194</v>
          </cell>
          <cell r="AT33">
            <v>2779086551</v>
          </cell>
          <cell r="AU33">
            <v>4992422650</v>
          </cell>
          <cell r="AV33">
            <v>3114974432</v>
          </cell>
          <cell r="AW33">
            <v>3060730713</v>
          </cell>
          <cell r="AX33">
            <v>2810574837</v>
          </cell>
          <cell r="AY33">
            <v>2811555841</v>
          </cell>
          <cell r="AZ33">
            <v>2807631827</v>
          </cell>
          <cell r="BA33">
            <v>5006060522</v>
          </cell>
          <cell r="BB33">
            <v>3089179812</v>
          </cell>
          <cell r="BC33">
            <v>3021490575</v>
          </cell>
          <cell r="BD33">
            <v>2937124280</v>
          </cell>
          <cell r="BE33">
            <v>2788992762</v>
          </cell>
          <cell r="BF33">
            <v>2788011758</v>
          </cell>
          <cell r="BG33">
            <v>4999193498</v>
          </cell>
          <cell r="BH33">
            <v>4999193498</v>
          </cell>
          <cell r="BI33">
            <v>4999193498</v>
          </cell>
          <cell r="BJ33">
            <v>4999193498</v>
          </cell>
        </row>
        <row r="34">
          <cell r="C34">
            <v>60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</row>
        <row r="36">
          <cell r="C36">
            <v>60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</row>
        <row r="38">
          <cell r="C38">
            <v>60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</row>
        <row r="40">
          <cell r="C40">
            <v>60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</row>
        <row r="42">
          <cell r="C42">
            <v>60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</row>
        <row r="44">
          <cell r="C44">
            <v>60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</row>
        <row r="46">
          <cell r="C46">
            <v>60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</row>
        <row r="48">
          <cell r="C48">
            <v>60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</row>
        <row r="50">
          <cell r="C50">
            <v>60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</row>
        <row r="52">
          <cell r="C52">
            <v>60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</row>
        <row r="54">
          <cell r="C54">
            <v>60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</row>
        <row r="56">
          <cell r="C56">
            <v>60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</row>
        <row r="58">
          <cell r="C58">
            <v>60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</row>
        <row r="60">
          <cell r="C60">
            <v>60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</row>
        <row r="62">
          <cell r="C62">
            <v>60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</row>
        <row r="64">
          <cell r="C64">
            <v>60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</row>
        <row r="66">
          <cell r="C66">
            <v>60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</row>
        <row r="68">
          <cell r="C68">
            <v>60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</row>
        <row r="74"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</row>
        <row r="83">
          <cell r="C83">
            <v>16040504211.200001</v>
          </cell>
          <cell r="D83">
            <v>31766745482.779999</v>
          </cell>
          <cell r="E83">
            <v>51976689597.700005</v>
          </cell>
          <cell r="F83">
            <v>55828839891.580009</v>
          </cell>
          <cell r="G83">
            <v>54351597192.759995</v>
          </cell>
          <cell r="H83">
            <v>67951128483.840004</v>
          </cell>
          <cell r="I83">
            <v>68135930824.5</v>
          </cell>
          <cell r="J83">
            <v>63338020308.639999</v>
          </cell>
          <cell r="K83">
            <v>74740291258.5</v>
          </cell>
          <cell r="L83">
            <v>76377805595.559998</v>
          </cell>
          <cell r="M83">
            <v>71991293929.800003</v>
          </cell>
          <cell r="N83">
            <v>69687135047.460007</v>
          </cell>
          <cell r="O83">
            <v>69410158680.37999</v>
          </cell>
          <cell r="P83">
            <v>67745038381.299995</v>
          </cell>
          <cell r="Q83">
            <v>77814812735.240005</v>
          </cell>
          <cell r="R83">
            <v>75639911815.300003</v>
          </cell>
          <cell r="S83">
            <v>68481862361.219986</v>
          </cell>
          <cell r="T83">
            <v>78768549965.139999</v>
          </cell>
          <cell r="U83">
            <v>76622799446.059982</v>
          </cell>
          <cell r="V83">
            <v>69106934235.360001</v>
          </cell>
          <cell r="W83">
            <v>79177162747.759995</v>
          </cell>
          <cell r="X83">
            <v>79786266533.259979</v>
          </cell>
          <cell r="Y83">
            <v>74381911974.440002</v>
          </cell>
          <cell r="Z83">
            <v>71565387630.099991</v>
          </cell>
          <cell r="AA83">
            <v>71060148946.639999</v>
          </cell>
          <cell r="AB83">
            <v>69232599817.639999</v>
          </cell>
          <cell r="AC83">
            <v>79452995434.259995</v>
          </cell>
          <cell r="AD83">
            <v>77209070176.279999</v>
          </cell>
          <cell r="AE83">
            <v>69891410253.699997</v>
          </cell>
          <cell r="AF83">
            <v>80384223181.360001</v>
          </cell>
          <cell r="AG83">
            <v>78192435618.779999</v>
          </cell>
          <cell r="AH83">
            <v>70520674378.699997</v>
          </cell>
          <cell r="AI83">
            <v>80795314320.279999</v>
          </cell>
          <cell r="AJ83">
            <v>81416437117.819992</v>
          </cell>
          <cell r="AK83">
            <v>75901497025.62001</v>
          </cell>
          <cell r="AL83">
            <v>73027383783.900009</v>
          </cell>
          <cell r="AM83">
            <v>72511807335.240005</v>
          </cell>
          <cell r="AN83">
            <v>70646937239.62001</v>
          </cell>
          <cell r="AO83">
            <v>81076166448.199997</v>
          </cell>
          <cell r="AP83">
            <v>78786160959.100006</v>
          </cell>
          <cell r="AQ83">
            <v>71318778598.479996</v>
          </cell>
          <cell r="AR83">
            <v>82025580200.339996</v>
          </cell>
          <cell r="AS83">
            <v>79788930825.940002</v>
          </cell>
          <cell r="AT83">
            <v>71960465570.979996</v>
          </cell>
          <cell r="AU83">
            <v>82444778011.960007</v>
          </cell>
          <cell r="AV83">
            <v>83441696816.240005</v>
          </cell>
          <cell r="AW83">
            <v>78170169270.060013</v>
          </cell>
          <cell r="AX83">
            <v>75452803293.560013</v>
          </cell>
          <cell r="AY83">
            <v>75066535606.580002</v>
          </cell>
          <cell r="AZ83">
            <v>73270819909.699997</v>
          </cell>
          <cell r="BA83">
            <v>84226481205.299988</v>
          </cell>
          <cell r="BB83">
            <v>81269742234.940002</v>
          </cell>
          <cell r="BC83">
            <v>72954889633.360001</v>
          </cell>
          <cell r="BD83">
            <v>83164104930.76001</v>
          </cell>
          <cell r="BE83">
            <v>80631159076.300003</v>
          </cell>
          <cell r="BF83">
            <v>72558252577.160004</v>
          </cell>
          <cell r="BG83">
            <v>82881445907.259995</v>
          </cell>
          <cell r="BH83">
            <v>82881445907.259995</v>
          </cell>
          <cell r="BI83">
            <v>82881445907.259995</v>
          </cell>
          <cell r="BJ83">
            <v>82881445907.259995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</row>
        <row r="111">
          <cell r="C111">
            <v>883456123.25000012</v>
          </cell>
          <cell r="D111">
            <v>1335577787.25</v>
          </cell>
          <cell r="E111">
            <v>2122026963.5</v>
          </cell>
          <cell r="F111">
            <v>1890850641.95</v>
          </cell>
          <cell r="G111">
            <v>1818056544.2000003</v>
          </cell>
          <cell r="H111">
            <v>2680421433.8499994</v>
          </cell>
          <cell r="I111">
            <v>2410428192.0499997</v>
          </cell>
          <cell r="J111">
            <v>2294507719.0999999</v>
          </cell>
          <cell r="K111">
            <v>3159934126</v>
          </cell>
          <cell r="L111">
            <v>3027920539.3000002</v>
          </cell>
          <cell r="M111">
            <v>2980649379.6500001</v>
          </cell>
          <cell r="N111">
            <v>3022007852.5999999</v>
          </cell>
          <cell r="O111">
            <v>3029602096.8499999</v>
          </cell>
          <cell r="P111">
            <v>2966648929.3500004</v>
          </cell>
          <cell r="Q111">
            <v>3561164502.4500003</v>
          </cell>
          <cell r="R111">
            <v>3162246284.9499998</v>
          </cell>
          <cell r="S111">
            <v>2868607862.1500001</v>
          </cell>
          <cell r="T111">
            <v>3596833596.4500003</v>
          </cell>
          <cell r="U111">
            <v>3194692485.8000002</v>
          </cell>
          <cell r="V111">
            <v>2876091905.6000004</v>
          </cell>
          <cell r="W111">
            <v>3593642180.5</v>
          </cell>
          <cell r="X111">
            <v>3311421665.75</v>
          </cell>
          <cell r="Y111">
            <v>3118268834.5</v>
          </cell>
          <cell r="Z111">
            <v>3107665206.0500002</v>
          </cell>
          <cell r="AA111">
            <v>3101262801.1999998</v>
          </cell>
          <cell r="AB111">
            <v>3030230515.4499998</v>
          </cell>
          <cell r="AC111">
            <v>3634214570.0500002</v>
          </cell>
          <cell r="AD111">
            <v>3227064908.3499999</v>
          </cell>
          <cell r="AE111">
            <v>2927153471.0999999</v>
          </cell>
          <cell r="AF111">
            <v>3669637497.25</v>
          </cell>
          <cell r="AG111">
            <v>3259201149.0499997</v>
          </cell>
          <cell r="AH111">
            <v>2933828296.6999998</v>
          </cell>
          <cell r="AI111">
            <v>3665576325.5999999</v>
          </cell>
          <cell r="AJ111">
            <v>3377675340.75</v>
          </cell>
          <cell r="AK111">
            <v>3180641423.0999999</v>
          </cell>
          <cell r="AL111">
            <v>3169818509.9499998</v>
          </cell>
          <cell r="AM111">
            <v>3163288056.8500004</v>
          </cell>
          <cell r="AN111">
            <v>3090835126.1500001</v>
          </cell>
          <cell r="AO111">
            <v>3706898862.25</v>
          </cell>
          <cell r="AP111">
            <v>3291606206.5</v>
          </cell>
          <cell r="AQ111">
            <v>2985696540.25</v>
          </cell>
          <cell r="AR111">
            <v>3743030247.4500003</v>
          </cell>
          <cell r="AS111">
            <v>3324385171.2999997</v>
          </cell>
          <cell r="AT111">
            <v>2992504862.6000004</v>
          </cell>
          <cell r="AU111">
            <v>3738887852.3499999</v>
          </cell>
          <cell r="AV111">
            <v>3464783059.4000001</v>
          </cell>
          <cell r="AW111">
            <v>3273815618.9499998</v>
          </cell>
          <cell r="AX111">
            <v>3267147189.6000004</v>
          </cell>
          <cell r="AY111">
            <v>3264327954.6499996</v>
          </cell>
          <cell r="AZ111">
            <v>3193899712.9000001</v>
          </cell>
          <cell r="BA111">
            <v>3838380524.0500002</v>
          </cell>
          <cell r="BB111">
            <v>3375627581.9500003</v>
          </cell>
          <cell r="BC111">
            <v>3044555453.25</v>
          </cell>
          <cell r="BD111">
            <v>3795434182.25</v>
          </cell>
          <cell r="BE111">
            <v>3372143007.8000002</v>
          </cell>
          <cell r="BF111">
            <v>3034736998.7000003</v>
          </cell>
          <cell r="BG111">
            <v>3775688262.3499999</v>
          </cell>
          <cell r="BH111">
            <v>3775688262.3499999</v>
          </cell>
          <cell r="BI111">
            <v>3775688262.3499999</v>
          </cell>
          <cell r="BJ111">
            <v>3775688262.3499999</v>
          </cell>
        </row>
        <row r="125">
          <cell r="C125">
            <v>391733543.70000005</v>
          </cell>
          <cell r="D125">
            <v>660360111.30000007</v>
          </cell>
          <cell r="E125">
            <v>1112250414.5999999</v>
          </cell>
          <cell r="F125">
            <v>1162257748.2</v>
          </cell>
          <cell r="G125">
            <v>1250748359.0999999</v>
          </cell>
          <cell r="H125">
            <v>1683991755</v>
          </cell>
          <cell r="I125">
            <v>1661226477.3000002</v>
          </cell>
          <cell r="J125">
            <v>1610655900.3</v>
          </cell>
          <cell r="K125">
            <v>1971452830.5</v>
          </cell>
          <cell r="L125">
            <v>1914672665.6999998</v>
          </cell>
          <cell r="M125">
            <v>1838975162.4000001</v>
          </cell>
          <cell r="N125">
            <v>1852921463.4000001</v>
          </cell>
          <cell r="O125">
            <v>1835950772.7</v>
          </cell>
          <cell r="P125">
            <v>1789423278.3</v>
          </cell>
          <cell r="Q125">
            <v>2052925892.1000001</v>
          </cell>
          <cell r="R125">
            <v>1885876552.8</v>
          </cell>
          <cell r="S125">
            <v>1774698525.9000001</v>
          </cell>
          <cell r="T125">
            <v>2083085045.1000001</v>
          </cell>
          <cell r="U125">
            <v>1933767878.3999999</v>
          </cell>
          <cell r="V125">
            <v>1797246078.3</v>
          </cell>
          <cell r="W125">
            <v>2112232746.6000001</v>
          </cell>
          <cell r="X125">
            <v>2013109506.8999999</v>
          </cell>
          <cell r="Y125">
            <v>1909320853.5</v>
          </cell>
          <cell r="Z125">
            <v>1908820466.1000001</v>
          </cell>
          <cell r="AA125">
            <v>1882148942.6999996</v>
          </cell>
          <cell r="AB125">
            <v>1829481701.4000001</v>
          </cell>
          <cell r="AC125">
            <v>2096090361.9000001</v>
          </cell>
          <cell r="AD125">
            <v>1924544285.1000001</v>
          </cell>
          <cell r="AE125">
            <v>1810612920.6000001</v>
          </cell>
          <cell r="AF125">
            <v>2124982713.5999999</v>
          </cell>
          <cell r="AG125">
            <v>1972584188.1000001</v>
          </cell>
          <cell r="AH125">
            <v>1833268635.9000001</v>
          </cell>
          <cell r="AI125">
            <v>2154521238.2999997</v>
          </cell>
          <cell r="AJ125">
            <v>2053393108.1999998</v>
          </cell>
          <cell r="AK125">
            <v>1947515834.7</v>
          </cell>
          <cell r="AL125">
            <v>1947000481.2000003</v>
          </cell>
          <cell r="AM125">
            <v>1919793160.8000002</v>
          </cell>
          <cell r="AN125">
            <v>1866071561.4000001</v>
          </cell>
          <cell r="AO125">
            <v>2138012169.3000002</v>
          </cell>
          <cell r="AP125">
            <v>1963035170.0999999</v>
          </cell>
          <cell r="AQ125">
            <v>1846825178.3999999</v>
          </cell>
          <cell r="AR125">
            <v>2167482367.7999997</v>
          </cell>
          <cell r="AS125">
            <v>2012035871.6999998</v>
          </cell>
          <cell r="AT125">
            <v>1869934008.6000001</v>
          </cell>
          <cell r="AU125">
            <v>2197611663.2999997</v>
          </cell>
          <cell r="AV125">
            <v>2103131509.2</v>
          </cell>
          <cell r="AW125">
            <v>2001082408.2</v>
          </cell>
          <cell r="AX125">
            <v>2004778422.9000001</v>
          </cell>
          <cell r="AY125">
            <v>1981100528.0999999</v>
          </cell>
          <cell r="AZ125">
            <v>1930201206.3000002</v>
          </cell>
          <cell r="BA125">
            <v>2216088682.1999998</v>
          </cell>
          <cell r="BB125">
            <v>2022417371.6999998</v>
          </cell>
          <cell r="BC125">
            <v>1893505614.2999997</v>
          </cell>
          <cell r="BD125">
            <v>2206607703.3000002</v>
          </cell>
          <cell r="BE125">
            <v>2043553566.5999999</v>
          </cell>
          <cell r="BF125">
            <v>1892643578.9999998</v>
          </cell>
          <cell r="BG125">
            <v>2214929669.4000006</v>
          </cell>
          <cell r="BH125">
            <v>2214929669.4000006</v>
          </cell>
          <cell r="BI125">
            <v>2214929669.4000006</v>
          </cell>
          <cell r="BJ125">
            <v>2214929669.4000006</v>
          </cell>
        </row>
        <row r="139">
          <cell r="C139">
            <v>1308556303.2</v>
          </cell>
          <cell r="D139">
            <v>2205883055.7000003</v>
          </cell>
          <cell r="E139">
            <v>3715388469.9000001</v>
          </cell>
          <cell r="F139">
            <v>3882434190.3000002</v>
          </cell>
          <cell r="G139">
            <v>4178030387.4000001</v>
          </cell>
          <cell r="H139">
            <v>5625247216.5</v>
          </cell>
          <cell r="I139">
            <v>5549201525.6999998</v>
          </cell>
          <cell r="J139">
            <v>5380274333.6999998</v>
          </cell>
          <cell r="K139">
            <v>6585489218.7000008</v>
          </cell>
          <cell r="L139">
            <v>6395819370.3000002</v>
          </cell>
          <cell r="M139">
            <v>6142957578.8999996</v>
          </cell>
          <cell r="N139">
            <v>6189544143.8999996</v>
          </cell>
          <cell r="O139">
            <v>6132854832.2999992</v>
          </cell>
          <cell r="P139">
            <v>5977433253.6000004</v>
          </cell>
          <cell r="Q139">
            <v>6857643825</v>
          </cell>
          <cell r="R139">
            <v>6299628129.9000006</v>
          </cell>
          <cell r="S139">
            <v>5928246330.3000002</v>
          </cell>
          <cell r="T139">
            <v>6958388197.8000002</v>
          </cell>
          <cell r="U139">
            <v>6459605484.3000002</v>
          </cell>
          <cell r="V139">
            <v>6003564724.8000002</v>
          </cell>
          <cell r="W139">
            <v>7055753890.5</v>
          </cell>
          <cell r="X139">
            <v>6724640198.6999998</v>
          </cell>
          <cell r="Y139">
            <v>6377942043</v>
          </cell>
          <cell r="Z139">
            <v>6376270536.8999996</v>
          </cell>
          <cell r="AA139">
            <v>6287176328.4000006</v>
          </cell>
          <cell r="AB139">
            <v>6111245391.3000011</v>
          </cell>
          <cell r="AC139">
            <v>7001831475.9000006</v>
          </cell>
          <cell r="AD139">
            <v>6428794766.3999996</v>
          </cell>
          <cell r="AE139">
            <v>6048215652.5999994</v>
          </cell>
          <cell r="AF139">
            <v>7098344192.7000008</v>
          </cell>
          <cell r="AG139">
            <v>6589268432.0999994</v>
          </cell>
          <cell r="AH139">
            <v>6123895358.3999996</v>
          </cell>
          <cell r="AI139">
            <v>7197015404.7000008</v>
          </cell>
          <cell r="AJ139">
            <v>6859204526.6999998</v>
          </cell>
          <cell r="AK139">
            <v>6505529493.6000004</v>
          </cell>
          <cell r="AL139">
            <v>6503807994.3000002</v>
          </cell>
          <cell r="AM139">
            <v>6412923996.3000002</v>
          </cell>
          <cell r="AN139">
            <v>6233471051.3999996</v>
          </cell>
          <cell r="AO139">
            <v>7141868105.3999996</v>
          </cell>
          <cell r="AP139">
            <v>6557370661.7999992</v>
          </cell>
          <cell r="AQ139">
            <v>6169179965.4000006</v>
          </cell>
          <cell r="AR139">
            <v>7240311076.5</v>
          </cell>
          <cell r="AS139">
            <v>6721053801.2999992</v>
          </cell>
          <cell r="AT139">
            <v>6246373266.000001</v>
          </cell>
          <cell r="AU139">
            <v>7340955712.1999998</v>
          </cell>
          <cell r="AV139">
            <v>7025351896.8000011</v>
          </cell>
          <cell r="AW139">
            <v>6684464584.8000002</v>
          </cell>
          <cell r="AX139">
            <v>6696810842.4000006</v>
          </cell>
          <cell r="AY139">
            <v>6617716623</v>
          </cell>
          <cell r="AZ139">
            <v>6447691284.2999992</v>
          </cell>
          <cell r="BA139">
            <v>7402676798.7000008</v>
          </cell>
          <cell r="BB139">
            <v>6755732418.6000004</v>
          </cell>
          <cell r="BC139">
            <v>6325112431.8000002</v>
          </cell>
          <cell r="BD139">
            <v>7371006304.500001</v>
          </cell>
          <cell r="BE139">
            <v>6826336280.1000004</v>
          </cell>
          <cell r="BF139">
            <v>6322232867.3999996</v>
          </cell>
          <cell r="BG139">
            <v>7398805202.0999994</v>
          </cell>
          <cell r="BH139">
            <v>7398805202.0999994</v>
          </cell>
          <cell r="BI139">
            <v>7398805202.0999994</v>
          </cell>
          <cell r="BJ139">
            <v>7398805202.0999994</v>
          </cell>
        </row>
        <row r="153">
          <cell r="C153">
            <v>1288044692.55</v>
          </cell>
          <cell r="D153">
            <v>2523139462.7999997</v>
          </cell>
          <cell r="E153">
            <v>4366401917.1300001</v>
          </cell>
          <cell r="F153">
            <v>5059479870.7199993</v>
          </cell>
          <cell r="G153">
            <v>5615457147.6300001</v>
          </cell>
          <cell r="H153">
            <v>7248022134.2099991</v>
          </cell>
          <cell r="I153">
            <v>7647910860.1500006</v>
          </cell>
          <cell r="J153">
            <v>7660527246.9000006</v>
          </cell>
          <cell r="K153">
            <v>8867246209.4700012</v>
          </cell>
          <cell r="L153">
            <v>9077321324.6100006</v>
          </cell>
          <cell r="M153">
            <v>8870254066.079998</v>
          </cell>
          <cell r="N153">
            <v>8782204747.1399994</v>
          </cell>
          <cell r="O153">
            <v>8781754901.039999</v>
          </cell>
          <cell r="P153">
            <v>8627586449.1299992</v>
          </cell>
          <cell r="Q153">
            <v>9370585886.3099995</v>
          </cell>
          <cell r="R153">
            <v>9071177233.1400013</v>
          </cell>
          <cell r="S153">
            <v>8644910883.8400002</v>
          </cell>
          <cell r="T153">
            <v>9500606917.5600014</v>
          </cell>
          <cell r="U153">
            <v>9259870550.0400009</v>
          </cell>
          <cell r="V153">
            <v>8758701963.9899998</v>
          </cell>
          <cell r="W153">
            <v>9618608462.7600002</v>
          </cell>
          <cell r="X153">
            <v>9599543774.3699989</v>
          </cell>
          <cell r="Y153">
            <v>9248803708.3200016</v>
          </cell>
          <cell r="Z153">
            <v>9071519266.2600002</v>
          </cell>
          <cell r="AA153">
            <v>9018693379.0799999</v>
          </cell>
          <cell r="AB153">
            <v>8831123890.3800011</v>
          </cell>
          <cell r="AC153">
            <v>9572312492.8199997</v>
          </cell>
          <cell r="AD153">
            <v>9258763267.710001</v>
          </cell>
          <cell r="AE153">
            <v>8820669660.6599998</v>
          </cell>
          <cell r="AF153">
            <v>9691970932.710001</v>
          </cell>
          <cell r="AG153">
            <v>9445858808.7600002</v>
          </cell>
          <cell r="AH153">
            <v>8934342527.8799992</v>
          </cell>
          <cell r="AI153">
            <v>9811240965.8999996</v>
          </cell>
          <cell r="AJ153">
            <v>9791671640.8500004</v>
          </cell>
          <cell r="AK153">
            <v>9433846440.8099995</v>
          </cell>
          <cell r="AL153">
            <v>9252977470.1099987</v>
          </cell>
          <cell r="AM153">
            <v>9199075644.9899998</v>
          </cell>
          <cell r="AN153">
            <v>9007748467.7399998</v>
          </cell>
          <cell r="AO153">
            <v>9763758742.3199997</v>
          </cell>
          <cell r="AP153">
            <v>9443938533.4799995</v>
          </cell>
          <cell r="AQ153">
            <v>8997083054.1900005</v>
          </cell>
          <cell r="AR153">
            <v>9885810351.7799988</v>
          </cell>
          <cell r="AS153">
            <v>9634775985.4500008</v>
          </cell>
          <cell r="AT153">
            <v>9113029379.1899986</v>
          </cell>
          <cell r="AU153">
            <v>10007465785.02</v>
          </cell>
          <cell r="AV153">
            <v>10016014354.83</v>
          </cell>
          <cell r="AW153">
            <v>9678369950.3699989</v>
          </cell>
          <cell r="AX153">
            <v>9515675754.0900021</v>
          </cell>
          <cell r="AY153">
            <v>9480599482.8599987</v>
          </cell>
          <cell r="AZ153">
            <v>9305074772.7299995</v>
          </cell>
          <cell r="BA153">
            <v>10110768655.68</v>
          </cell>
          <cell r="BB153">
            <v>9744194588.039999</v>
          </cell>
          <cell r="BC153">
            <v>9244994046.75</v>
          </cell>
          <cell r="BD153">
            <v>10094121269.1</v>
          </cell>
          <cell r="BE153">
            <v>9807071218.5600014</v>
          </cell>
          <cell r="BF153">
            <v>9243595548.0000019</v>
          </cell>
          <cell r="BG153">
            <v>10105045534.98</v>
          </cell>
          <cell r="BH153">
            <v>10105045534.98</v>
          </cell>
          <cell r="BI153">
            <v>10105045534.98</v>
          </cell>
          <cell r="BJ153">
            <v>10105045534.98</v>
          </cell>
        </row>
        <row r="167">
          <cell r="C167">
            <v>1288044692.55</v>
          </cell>
          <cell r="D167">
            <v>2523139462.7999997</v>
          </cell>
          <cell r="E167">
            <v>4366401917.1300001</v>
          </cell>
          <cell r="F167">
            <v>5059479870.7199993</v>
          </cell>
          <cell r="G167">
            <v>5615457147.6300001</v>
          </cell>
          <cell r="H167">
            <v>7248022134.2099991</v>
          </cell>
          <cell r="I167">
            <v>7647910860.1500006</v>
          </cell>
          <cell r="J167">
            <v>7660527246.9000006</v>
          </cell>
          <cell r="K167">
            <v>8867246209.4700012</v>
          </cell>
          <cell r="L167">
            <v>9077321324.6100006</v>
          </cell>
          <cell r="M167">
            <v>8870254066.079998</v>
          </cell>
          <cell r="N167">
            <v>8782204747.1399994</v>
          </cell>
          <cell r="O167">
            <v>8781754901.039999</v>
          </cell>
          <cell r="P167">
            <v>8627586449.1299992</v>
          </cell>
          <cell r="Q167">
            <v>9370585886.3099995</v>
          </cell>
          <cell r="R167">
            <v>9071177233.1400013</v>
          </cell>
          <cell r="S167">
            <v>8644910883.8400002</v>
          </cell>
          <cell r="T167">
            <v>9500606917.5600014</v>
          </cell>
          <cell r="U167">
            <v>9259870550.0400009</v>
          </cell>
          <cell r="V167">
            <v>8758701963.9899998</v>
          </cell>
          <cell r="W167">
            <v>9618608462.7600002</v>
          </cell>
          <cell r="X167">
            <v>9599543774.3699989</v>
          </cell>
          <cell r="Y167">
            <v>9248803708.3200016</v>
          </cell>
          <cell r="Z167">
            <v>9071519266.2600002</v>
          </cell>
          <cell r="AA167">
            <v>9018693379.0799999</v>
          </cell>
          <cell r="AB167">
            <v>8831123890.3800011</v>
          </cell>
          <cell r="AC167">
            <v>9572312492.8199997</v>
          </cell>
          <cell r="AD167">
            <v>9258763267.710001</v>
          </cell>
          <cell r="AE167">
            <v>8820669660.6599998</v>
          </cell>
          <cell r="AF167">
            <v>9691970932.710001</v>
          </cell>
          <cell r="AG167">
            <v>9445858808.7600002</v>
          </cell>
          <cell r="AH167">
            <v>8934342527.8799992</v>
          </cell>
          <cell r="AI167">
            <v>9811240965.8999996</v>
          </cell>
          <cell r="AJ167">
            <v>9791671640.8500004</v>
          </cell>
          <cell r="AK167">
            <v>9433846440.8099995</v>
          </cell>
          <cell r="AL167">
            <v>9252977470.1099987</v>
          </cell>
          <cell r="AM167">
            <v>9199075644.9899998</v>
          </cell>
          <cell r="AN167">
            <v>9007748467.7399998</v>
          </cell>
          <cell r="AO167">
            <v>9763758742.3199997</v>
          </cell>
          <cell r="AP167">
            <v>9443938533.4799995</v>
          </cell>
          <cell r="AQ167">
            <v>8997083054.1900005</v>
          </cell>
          <cell r="AR167">
            <v>9885810351.7799988</v>
          </cell>
          <cell r="AS167">
            <v>9634775985.4500008</v>
          </cell>
          <cell r="AT167">
            <v>9113029379.1899986</v>
          </cell>
          <cell r="AU167">
            <v>10007465785.02</v>
          </cell>
          <cell r="AV167">
            <v>10016014354.83</v>
          </cell>
          <cell r="AW167">
            <v>9678369950.3699989</v>
          </cell>
          <cell r="AX167">
            <v>9515675754.0900021</v>
          </cell>
          <cell r="AY167">
            <v>9480599482.8599987</v>
          </cell>
          <cell r="AZ167">
            <v>9305074772.7299995</v>
          </cell>
          <cell r="BA167">
            <v>10110768655.68</v>
          </cell>
          <cell r="BB167">
            <v>9744194588.039999</v>
          </cell>
          <cell r="BC167">
            <v>9244994046.75</v>
          </cell>
          <cell r="BD167">
            <v>10094121269.1</v>
          </cell>
          <cell r="BE167">
            <v>9807071218.5600014</v>
          </cell>
          <cell r="BF167">
            <v>9243595548.0000019</v>
          </cell>
          <cell r="BG167">
            <v>10105045534.98</v>
          </cell>
          <cell r="BH167">
            <v>10105045534.98</v>
          </cell>
          <cell r="BI167">
            <v>10105045534.98</v>
          </cell>
          <cell r="BJ167">
            <v>10105045534.98</v>
          </cell>
        </row>
        <row r="181">
          <cell r="C181">
            <v>1117353853.4400001</v>
          </cell>
          <cell r="D181">
            <v>2010591997.9200001</v>
          </cell>
          <cell r="E181">
            <v>3721288156.7399998</v>
          </cell>
          <cell r="F181">
            <v>3797630140.5899997</v>
          </cell>
          <cell r="G181">
            <v>3446786371.0500002</v>
          </cell>
          <cell r="H181">
            <v>3548056097.5199995</v>
          </cell>
          <cell r="I181">
            <v>3469297714.7399998</v>
          </cell>
          <cell r="J181">
            <v>3501616499.3699999</v>
          </cell>
          <cell r="K181">
            <v>4870243819.9799995</v>
          </cell>
          <cell r="L181">
            <v>4774393148.5799999</v>
          </cell>
          <cell r="M181">
            <v>4324891050.8099995</v>
          </cell>
          <cell r="N181">
            <v>4208428272.5100002</v>
          </cell>
          <cell r="O181">
            <v>4067900184.1500001</v>
          </cell>
          <cell r="P181">
            <v>4057727090.6699996</v>
          </cell>
          <cell r="Q181">
            <v>5564628362.6999998</v>
          </cell>
          <cell r="R181">
            <v>5290947964.1700001</v>
          </cell>
          <cell r="S181">
            <v>4651235615.0699997</v>
          </cell>
          <cell r="T181">
            <v>4580939707.7399998</v>
          </cell>
          <cell r="U181">
            <v>4350090847.4099998</v>
          </cell>
          <cell r="V181">
            <v>4267864665.8999996</v>
          </cell>
          <cell r="W181">
            <v>5828713400.0699997</v>
          </cell>
          <cell r="X181">
            <v>5676964915.0500002</v>
          </cell>
          <cell r="Y181">
            <v>5117762700.2700005</v>
          </cell>
          <cell r="Z181">
            <v>4967030898.7199993</v>
          </cell>
          <cell r="AA181">
            <v>4791734163.8100004</v>
          </cell>
          <cell r="AB181">
            <v>4775167813.6799994</v>
          </cell>
          <cell r="AC181">
            <v>6542094917.1600008</v>
          </cell>
          <cell r="AD181">
            <v>6218678178.9000006</v>
          </cell>
          <cell r="AE181">
            <v>5465384756.3699999</v>
          </cell>
          <cell r="AF181">
            <v>5381661947.3100004</v>
          </cell>
          <cell r="AG181">
            <v>5110168929.0299997</v>
          </cell>
          <cell r="AH181">
            <v>5013376427.0700006</v>
          </cell>
          <cell r="AI181">
            <v>6846714591.749999</v>
          </cell>
          <cell r="AJ181">
            <v>6649611339.6899996</v>
          </cell>
          <cell r="AK181">
            <v>5977691169.1199999</v>
          </cell>
          <cell r="AL181">
            <v>5793319631.8800001</v>
          </cell>
          <cell r="AM181">
            <v>5582226951.1799994</v>
          </cell>
          <cell r="AN181">
            <v>5560169227.4700003</v>
          </cell>
          <cell r="AO181">
            <v>7611956897.4900007</v>
          </cell>
          <cell r="AP181">
            <v>7234097129.8200006</v>
          </cell>
          <cell r="AQ181">
            <v>6356117253.4200001</v>
          </cell>
          <cell r="AR181">
            <v>6257410140.96</v>
          </cell>
          <cell r="AS181">
            <v>5941387708.7399998</v>
          </cell>
          <cell r="AT181">
            <v>5828613187.3199997</v>
          </cell>
          <cell r="AU181">
            <v>7959883659.75</v>
          </cell>
          <cell r="AV181">
            <v>7510235223.1499996</v>
          </cell>
          <cell r="AW181">
            <v>6552821340.4499998</v>
          </cell>
          <cell r="AX181">
            <v>6252887446.7399998</v>
          </cell>
          <cell r="AY181">
            <v>5946777906.3000002</v>
          </cell>
          <cell r="AZ181">
            <v>5890661780.8499994</v>
          </cell>
          <cell r="BA181">
            <v>7998049386.3599997</v>
          </cell>
          <cell r="BB181">
            <v>7507091699.9099998</v>
          </cell>
          <cell r="BC181">
            <v>6506468284.1400003</v>
          </cell>
          <cell r="BD181">
            <v>6351258058.1999998</v>
          </cell>
          <cell r="BE181">
            <v>5998236112.4400005</v>
          </cell>
          <cell r="BF181">
            <v>5870310518.1600008</v>
          </cell>
          <cell r="BG181">
            <v>7989969247.9200001</v>
          </cell>
          <cell r="BH181">
            <v>7989969247.9200001</v>
          </cell>
          <cell r="BI181">
            <v>7989969247.9200001</v>
          </cell>
          <cell r="BJ181">
            <v>7989969247.9200001</v>
          </cell>
        </row>
        <row r="202">
          <cell r="C202">
            <v>47347455064.815849</v>
          </cell>
          <cell r="D202">
            <v>104071547432.73981</v>
          </cell>
          <cell r="E202">
            <v>205827767522.88956</v>
          </cell>
          <cell r="F202">
            <v>265228946882.38745</v>
          </cell>
          <cell r="G202">
            <v>304606627361.80463</v>
          </cell>
          <cell r="H202">
            <v>367158868771.74634</v>
          </cell>
          <cell r="I202">
            <v>432854359272.79492</v>
          </cell>
          <cell r="J202">
            <v>497613555791.73248</v>
          </cell>
          <cell r="K202">
            <v>615994118539.55005</v>
          </cell>
          <cell r="L202">
            <v>687982209783.57166</v>
          </cell>
          <cell r="M202">
            <v>738177461555.93542</v>
          </cell>
          <cell r="N202">
            <v>805400072146.75854</v>
          </cell>
          <cell r="O202">
            <v>869480725698.72693</v>
          </cell>
          <cell r="P202">
            <v>932113577253.68237</v>
          </cell>
          <cell r="Q202">
            <v>1053001300539.1951</v>
          </cell>
          <cell r="R202">
            <v>1117755123819.1226</v>
          </cell>
          <cell r="S202">
            <v>1157275371204.9155</v>
          </cell>
          <cell r="T202">
            <v>1216771813159.1545</v>
          </cell>
          <cell r="U202">
            <v>1275505360705.3591</v>
          </cell>
          <cell r="V202">
            <v>1330813483828.1609</v>
          </cell>
          <cell r="W202">
            <v>1444966012612.8875</v>
          </cell>
          <cell r="X202">
            <v>1504612938094.7273</v>
          </cell>
          <cell r="Y202">
            <v>1541089567382.4055</v>
          </cell>
          <cell r="Z202">
            <v>1594930947113.8687</v>
          </cell>
          <cell r="AA202">
            <v>1645344816902.418</v>
          </cell>
          <cell r="AB202">
            <v>1680281380305.5063</v>
          </cell>
          <cell r="AC202">
            <v>1781543350257.3098</v>
          </cell>
          <cell r="AD202">
            <v>1803368443144.8262</v>
          </cell>
          <cell r="AE202">
            <v>1815909801606.3352</v>
          </cell>
          <cell r="AF202">
            <v>1850455300448.3486</v>
          </cell>
          <cell r="AG202">
            <v>1882916488841.9907</v>
          </cell>
          <cell r="AH202">
            <v>1913743217252.458</v>
          </cell>
          <cell r="AI202">
            <v>2011536777617.3311</v>
          </cell>
          <cell r="AJ202">
            <v>2030057173128.8083</v>
          </cell>
          <cell r="AK202">
            <v>2039428712693.2729</v>
          </cell>
          <cell r="AL202">
            <v>2067673928329.1907</v>
          </cell>
          <cell r="AM202">
            <v>2092932826064.5676</v>
          </cell>
          <cell r="AN202">
            <v>2117736545079.0017</v>
          </cell>
          <cell r="AO202">
            <v>2217482997685.186</v>
          </cell>
          <cell r="AP202">
            <v>2226753032338.147</v>
          </cell>
          <cell r="AQ202">
            <v>2228695877646.0693</v>
          </cell>
          <cell r="AR202">
            <v>2254460365769.7061</v>
          </cell>
          <cell r="AS202">
            <v>2277359318535.0952</v>
          </cell>
          <cell r="AT202">
            <v>2299665636663.5293</v>
          </cell>
          <cell r="AU202">
            <v>2398012849207.7896</v>
          </cell>
          <cell r="AV202">
            <v>2400043776289.8052</v>
          </cell>
          <cell r="AW202">
            <v>2395412534532.2256</v>
          </cell>
          <cell r="AX202">
            <v>2410696716326.3291</v>
          </cell>
          <cell r="AY202">
            <v>2422728018726.4614</v>
          </cell>
          <cell r="AZ202">
            <v>2434534243069.3623</v>
          </cell>
          <cell r="BA202">
            <v>2524377039368.291</v>
          </cell>
          <cell r="BB202">
            <v>2514698156521.2964</v>
          </cell>
          <cell r="BC202">
            <v>2500050740493.1509</v>
          </cell>
          <cell r="BD202">
            <v>2510262481452.3174</v>
          </cell>
          <cell r="BE202">
            <v>2517050915360.7837</v>
          </cell>
          <cell r="BF202">
            <v>2523490875117.3062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</row>
        <row r="205"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</row>
      </sheetData>
      <sheetData sheetId="28" refreshError="1">
        <row r="5">
          <cell r="D5">
            <v>1.7121000000000001E-2</v>
          </cell>
          <cell r="E5">
            <v>1.7121000000000001E-2</v>
          </cell>
          <cell r="F5">
            <v>1.7430000000000001E-2</v>
          </cell>
          <cell r="G5">
            <v>1.7669000000000001E-2</v>
          </cell>
          <cell r="H5">
            <v>1.7906999999999999E-2</v>
          </cell>
          <cell r="I5">
            <v>1.8154E-2</v>
          </cell>
          <cell r="J5">
            <v>1.84E-2</v>
          </cell>
          <cell r="K5">
            <v>1.8617999999999999E-2</v>
          </cell>
          <cell r="L5">
            <v>1.8824999999999998E-2</v>
          </cell>
          <cell r="M5">
            <v>1.9044999999999999E-2</v>
          </cell>
          <cell r="N5">
            <v>1.9272999999999998E-2</v>
          </cell>
          <cell r="O5">
            <v>1.9486999999999997E-2</v>
          </cell>
          <cell r="P5">
            <v>1.9689999999999999E-2</v>
          </cell>
          <cell r="Q5">
            <v>1.9910000000000001E-2</v>
          </cell>
          <cell r="R5">
            <v>2.0108999999999998E-2</v>
          </cell>
          <cell r="S5">
            <v>2.0315999999999997E-2</v>
          </cell>
          <cell r="T5">
            <v>2.0541999999999998E-2</v>
          </cell>
          <cell r="U5">
            <v>2.0729999999999998E-2</v>
          </cell>
          <cell r="V5">
            <v>2.0958999999999998E-2</v>
          </cell>
          <cell r="W5">
            <v>2.1144E-2</v>
          </cell>
          <cell r="X5">
            <v>2.1328999999999997E-2</v>
          </cell>
          <cell r="Y5">
            <v>2.1529E-2</v>
          </cell>
          <cell r="Z5">
            <v>2.1753999999999999E-2</v>
          </cell>
          <cell r="AA5">
            <v>2.1919999999999999E-2</v>
          </cell>
          <cell r="AB5">
            <v>2.2107999999999999E-2</v>
          </cell>
          <cell r="AC5">
            <v>2.2308999999999999E-2</v>
          </cell>
          <cell r="AD5">
            <v>2.2484999999999998E-2</v>
          </cell>
          <cell r="AE5">
            <v>2.266E-2</v>
          </cell>
          <cell r="AF5">
            <v>2.2841999999999998E-2</v>
          </cell>
          <cell r="AG5">
            <v>2.3011E-2</v>
          </cell>
          <cell r="AH5">
            <v>2.3198E-2</v>
          </cell>
          <cell r="AI5">
            <v>2.3358999999999998E-2</v>
          </cell>
          <cell r="AJ5">
            <v>2.3512999999999999E-2</v>
          </cell>
          <cell r="AK5">
            <v>2.368E-2</v>
          </cell>
          <cell r="AL5">
            <v>2.3862999999999999E-2</v>
          </cell>
          <cell r="AM5">
            <v>2.4003999999999998E-2</v>
          </cell>
          <cell r="AN5">
            <v>2.4159999999999997E-2</v>
          </cell>
          <cell r="AO5">
            <v>2.4320999999999999E-2</v>
          </cell>
          <cell r="AP5">
            <v>2.4475999999999998E-2</v>
          </cell>
          <cell r="AQ5">
            <v>2.4636999999999999E-2</v>
          </cell>
          <cell r="AR5">
            <v>2.478E-2</v>
          </cell>
          <cell r="AS5">
            <v>2.4923999999999998E-2</v>
          </cell>
          <cell r="AT5">
            <v>2.5083999999999999E-2</v>
          </cell>
          <cell r="AU5">
            <v>2.5221E-2</v>
          </cell>
          <cell r="AV5">
            <v>2.5352E-2</v>
          </cell>
          <cell r="AW5">
            <v>2.5503999999999999E-2</v>
          </cell>
          <cell r="AX5">
            <v>2.5631999999999999E-2</v>
          </cell>
          <cell r="AY5">
            <v>2.5769E-2</v>
          </cell>
          <cell r="AZ5">
            <v>2.5911E-2</v>
          </cell>
          <cell r="BA5">
            <v>2.6036999999999998E-2</v>
          </cell>
          <cell r="BB5">
            <v>2.6171E-2</v>
          </cell>
          <cell r="BC5">
            <v>2.6304999999999999E-2</v>
          </cell>
          <cell r="BD5">
            <v>2.6432000000000001E-2</v>
          </cell>
          <cell r="BE5">
            <v>2.6556E-2</v>
          </cell>
          <cell r="BF5">
            <v>2.6692999999999998E-2</v>
          </cell>
          <cell r="BG5">
            <v>2.6810999999999998E-2</v>
          </cell>
          <cell r="BH5">
            <v>2.6925999999999999E-2</v>
          </cell>
          <cell r="BI5">
            <v>2.7049E-2</v>
          </cell>
          <cell r="BJ5">
            <v>2.7049E-2</v>
          </cell>
          <cell r="BK5">
            <v>2.7049E-2</v>
          </cell>
          <cell r="BL5">
            <v>2.7049E-2</v>
          </cell>
        </row>
        <row r="6">
          <cell r="D6">
            <v>1.6767000000000001E-2</v>
          </cell>
          <cell r="E6">
            <v>1.6767000000000001E-2</v>
          </cell>
          <cell r="F6">
            <v>1.7083000000000001E-2</v>
          </cell>
          <cell r="G6">
            <v>1.7326000000000001E-2</v>
          </cell>
          <cell r="H6">
            <v>1.7566999999999999E-2</v>
          </cell>
          <cell r="I6">
            <v>1.7817E-2</v>
          </cell>
          <cell r="J6">
            <v>1.8065999999999999E-2</v>
          </cell>
          <cell r="K6">
            <v>1.8286999999999998E-2</v>
          </cell>
          <cell r="L6">
            <v>1.8495999999999999E-2</v>
          </cell>
          <cell r="M6">
            <v>1.8720000000000001E-2</v>
          </cell>
          <cell r="N6">
            <v>1.8951999999999997E-2</v>
          </cell>
          <cell r="O6">
            <v>1.9167999999999998E-2</v>
          </cell>
          <cell r="P6">
            <v>1.9374000000000002E-2</v>
          </cell>
          <cell r="Q6">
            <v>1.9596000000000002E-2</v>
          </cell>
          <cell r="R6">
            <v>1.9798000000000003E-2</v>
          </cell>
          <cell r="S6">
            <v>2.0008999999999999E-2</v>
          </cell>
          <cell r="T6">
            <v>2.0237999999999999E-2</v>
          </cell>
          <cell r="U6">
            <v>2.0429000000000003E-2</v>
          </cell>
          <cell r="V6">
            <v>2.0662E-2</v>
          </cell>
          <cell r="W6">
            <v>2.0851000000000001E-2</v>
          </cell>
          <cell r="X6">
            <v>2.1038000000000001E-2</v>
          </cell>
          <cell r="Y6">
            <v>2.1241999999999997E-2</v>
          </cell>
          <cell r="Z6">
            <v>2.1470999999999997E-2</v>
          </cell>
          <cell r="AA6">
            <v>2.164E-2</v>
          </cell>
          <cell r="AB6">
            <v>2.1831999999999997E-2</v>
          </cell>
          <cell r="AC6">
            <v>2.2036E-2</v>
          </cell>
          <cell r="AD6">
            <v>2.2213999999999998E-2</v>
          </cell>
          <cell r="AE6">
            <v>2.2393000000000003E-2</v>
          </cell>
          <cell r="AF6">
            <v>2.2577E-2</v>
          </cell>
          <cell r="AG6">
            <v>2.2747999999999997E-2</v>
          </cell>
          <cell r="AH6">
            <v>2.2938E-2</v>
          </cell>
          <cell r="AI6">
            <v>2.3100999999999997E-2</v>
          </cell>
          <cell r="AJ6">
            <v>2.3258000000000001E-2</v>
          </cell>
          <cell r="AK6">
            <v>2.3427000000000003E-2</v>
          </cell>
          <cell r="AL6">
            <v>2.3613000000000002E-2</v>
          </cell>
          <cell r="AM6">
            <v>2.3755999999999999E-2</v>
          </cell>
          <cell r="AN6">
            <v>2.3913999999999998E-2</v>
          </cell>
          <cell r="AO6">
            <v>2.4077000000000001E-2</v>
          </cell>
          <cell r="AP6">
            <v>2.4233999999999999E-2</v>
          </cell>
          <cell r="AQ6">
            <v>2.4397000000000002E-2</v>
          </cell>
          <cell r="AR6">
            <v>2.4542000000000001E-2</v>
          </cell>
          <cell r="AS6">
            <v>2.4688000000000002E-2</v>
          </cell>
          <cell r="AT6">
            <v>2.4849000000000003E-2</v>
          </cell>
          <cell r="AU6">
            <v>2.4987000000000002E-2</v>
          </cell>
          <cell r="AV6">
            <v>2.5119999999999996E-2</v>
          </cell>
          <cell r="AW6">
            <v>2.5272999999999997E-2</v>
          </cell>
          <cell r="AX6">
            <v>2.5403000000000002E-2</v>
          </cell>
          <cell r="AY6">
            <v>2.5541000000000001E-2</v>
          </cell>
          <cell r="AZ6">
            <v>2.5683999999999998E-2</v>
          </cell>
          <cell r="BA6">
            <v>2.5812000000000002E-2</v>
          </cell>
          <cell r="BB6">
            <v>2.5946999999999998E-2</v>
          </cell>
          <cell r="BC6">
            <v>2.6083000000000002E-2</v>
          </cell>
          <cell r="BD6">
            <v>2.6211999999999999E-2</v>
          </cell>
          <cell r="BE6">
            <v>2.6338E-2</v>
          </cell>
          <cell r="BF6">
            <v>2.6476E-2</v>
          </cell>
          <cell r="BG6">
            <v>2.6595000000000001E-2</v>
          </cell>
          <cell r="BH6">
            <v>2.6712E-2</v>
          </cell>
          <cell r="BI6">
            <v>2.6835999999999999E-2</v>
          </cell>
          <cell r="BJ6">
            <v>2.6835999999999999E-2</v>
          </cell>
          <cell r="BK6">
            <v>2.6835999999999999E-2</v>
          </cell>
          <cell r="BL6">
            <v>2.6835999999999999E-2</v>
          </cell>
        </row>
        <row r="7">
          <cell r="D7">
            <v>1.5389E-2</v>
          </cell>
          <cell r="E7">
            <v>1.5389E-2</v>
          </cell>
          <cell r="F7">
            <v>1.5733999999999998E-2</v>
          </cell>
          <cell r="G7">
            <v>1.6E-2</v>
          </cell>
          <cell r="H7">
            <v>1.6254000000000001E-2</v>
          </cell>
          <cell r="I7">
            <v>1.6521000000000001E-2</v>
          </cell>
          <cell r="J7">
            <v>1.6789999999999999E-2</v>
          </cell>
          <cell r="K7">
            <v>1.7020999999999998E-2</v>
          </cell>
          <cell r="L7">
            <v>1.7242999999999998E-2</v>
          </cell>
          <cell r="M7">
            <v>1.7489999999999999E-2</v>
          </cell>
          <cell r="N7">
            <v>1.7735000000000001E-2</v>
          </cell>
          <cell r="O7">
            <v>1.7961999999999999E-2</v>
          </cell>
          <cell r="P7">
            <v>1.8187999999999999E-2</v>
          </cell>
          <cell r="Q7">
            <v>1.8416999999999999E-2</v>
          </cell>
          <cell r="R7">
            <v>1.8636999999999997E-2</v>
          </cell>
          <cell r="S7">
            <v>1.8865999999999997E-2</v>
          </cell>
          <cell r="T7">
            <v>1.9108E-2</v>
          </cell>
          <cell r="U7">
            <v>1.9314999999999999E-2</v>
          </cell>
          <cell r="V7">
            <v>1.9563999999999998E-2</v>
          </cell>
          <cell r="W7">
            <v>1.9767999999999997E-2</v>
          </cell>
          <cell r="X7">
            <v>1.9972E-2</v>
          </cell>
          <cell r="Y7">
            <v>2.0194E-2</v>
          </cell>
          <cell r="Z7">
            <v>2.0441999999999998E-2</v>
          </cell>
          <cell r="AA7">
            <v>2.0627E-2</v>
          </cell>
          <cell r="AB7">
            <v>2.0832E-2</v>
          </cell>
          <cell r="AC7">
            <v>2.1051E-2</v>
          </cell>
          <cell r="AD7">
            <v>2.1245999999999998E-2</v>
          </cell>
          <cell r="AE7">
            <v>2.1436E-2</v>
          </cell>
          <cell r="AF7">
            <v>2.163E-2</v>
          </cell>
          <cell r="AG7">
            <v>2.1817999999999997E-2</v>
          </cell>
          <cell r="AH7">
            <v>2.2019E-2</v>
          </cell>
          <cell r="AI7">
            <v>2.2197999999999999E-2</v>
          </cell>
          <cell r="AJ7">
            <v>2.2365999999999997E-2</v>
          </cell>
          <cell r="AK7">
            <v>2.2546E-2</v>
          </cell>
          <cell r="AL7">
            <v>2.2745999999999999E-2</v>
          </cell>
          <cell r="AM7">
            <v>2.2901999999999999E-2</v>
          </cell>
          <cell r="AN7">
            <v>2.307E-2</v>
          </cell>
          <cell r="AO7">
            <v>2.3243E-2</v>
          </cell>
          <cell r="AP7">
            <v>2.341E-2</v>
          </cell>
          <cell r="AQ7">
            <v>2.3578999999999999E-2</v>
          </cell>
          <cell r="AR7">
            <v>2.3734999999999999E-2</v>
          </cell>
          <cell r="AS7">
            <v>2.3885E-2</v>
          </cell>
          <cell r="AT7">
            <v>2.4055E-2</v>
          </cell>
          <cell r="AU7">
            <v>2.4198999999999998E-2</v>
          </cell>
          <cell r="AV7">
            <v>2.4336999999999998E-2</v>
          </cell>
          <cell r="AW7">
            <v>2.4494999999999999E-2</v>
          </cell>
          <cell r="AX7">
            <v>2.4628999999999998E-2</v>
          </cell>
          <cell r="AY7">
            <v>2.4774999999999998E-2</v>
          </cell>
          <cell r="AZ7">
            <v>2.4922999999999997E-2</v>
          </cell>
          <cell r="BA7">
            <v>2.5058999999999998E-2</v>
          </cell>
          <cell r="BB7">
            <v>2.5198999999999999E-2</v>
          </cell>
          <cell r="BC7">
            <v>2.5339999999999998E-2</v>
          </cell>
          <cell r="BD7">
            <v>2.5478999999999998E-2</v>
          </cell>
          <cell r="BE7">
            <v>2.5609E-2</v>
          </cell>
          <cell r="BF7">
            <v>2.5755E-2</v>
          </cell>
          <cell r="BG7">
            <v>2.5878999999999999E-2</v>
          </cell>
          <cell r="BH7">
            <v>2.5999999999999999E-2</v>
          </cell>
          <cell r="BI7">
            <v>2.6128999999999999E-2</v>
          </cell>
          <cell r="BJ7">
            <v>2.6128999999999999E-2</v>
          </cell>
          <cell r="BK7">
            <v>2.6128999999999999E-2</v>
          </cell>
          <cell r="BL7">
            <v>2.6128999999999999E-2</v>
          </cell>
        </row>
        <row r="8">
          <cell r="D8">
            <v>2.2676999999999999E-2</v>
          </cell>
          <cell r="E8">
            <v>2.2676999999999999E-2</v>
          </cell>
          <cell r="F8">
            <v>2.2889E-2</v>
          </cell>
          <cell r="G8">
            <v>2.3061000000000002E-2</v>
          </cell>
          <cell r="H8">
            <v>2.3238000000000002E-2</v>
          </cell>
          <cell r="I8">
            <v>2.3418000000000001E-2</v>
          </cell>
          <cell r="J8">
            <v>2.3598000000000001E-2</v>
          </cell>
          <cell r="K8">
            <v>2.3762999999999999E-2</v>
          </cell>
          <cell r="L8">
            <v>2.3916E-2</v>
          </cell>
          <cell r="M8">
            <v>2.4076E-2</v>
          </cell>
          <cell r="N8">
            <v>2.4240000000000001E-2</v>
          </cell>
          <cell r="O8">
            <v>2.4401000000000003E-2</v>
          </cell>
          <cell r="P8">
            <v>2.4552000000000001E-2</v>
          </cell>
          <cell r="Q8">
            <v>2.4718E-2</v>
          </cell>
          <cell r="R8">
            <v>2.4865999999999999E-2</v>
          </cell>
          <cell r="S8">
            <v>2.5018000000000002E-2</v>
          </cell>
          <cell r="T8">
            <v>2.5185000000000003E-2</v>
          </cell>
          <cell r="U8">
            <v>2.5325E-2</v>
          </cell>
          <cell r="V8">
            <v>2.5493000000000002E-2</v>
          </cell>
          <cell r="W8">
            <v>2.563E-2</v>
          </cell>
          <cell r="X8">
            <v>2.5765E-2</v>
          </cell>
          <cell r="Y8">
            <v>2.5911E-2</v>
          </cell>
          <cell r="Z8">
            <v>2.6076000000000002E-2</v>
          </cell>
          <cell r="AA8">
            <v>2.6198000000000003E-2</v>
          </cell>
          <cell r="AB8">
            <v>2.6336000000000002E-2</v>
          </cell>
          <cell r="AC8">
            <v>2.6483E-2</v>
          </cell>
          <cell r="AD8">
            <v>2.6610999999999999E-2</v>
          </cell>
          <cell r="AE8">
            <v>2.674E-2</v>
          </cell>
          <cell r="AF8">
            <v>2.6874000000000002E-2</v>
          </cell>
          <cell r="AG8">
            <v>2.6998000000000001E-2</v>
          </cell>
          <cell r="AH8">
            <v>2.7134999999999999E-2</v>
          </cell>
          <cell r="AI8">
            <v>2.7252999999999999E-2</v>
          </cell>
          <cell r="AJ8">
            <v>2.7366000000000001E-2</v>
          </cell>
          <cell r="AK8">
            <v>2.7488000000000002E-2</v>
          </cell>
          <cell r="AL8">
            <v>2.7622000000000001E-2</v>
          </cell>
          <cell r="AM8">
            <v>2.7725E-2</v>
          </cell>
          <cell r="AN8">
            <v>2.7839000000000003E-2</v>
          </cell>
          <cell r="AO8">
            <v>2.7956000000000002E-2</v>
          </cell>
          <cell r="AP8">
            <v>2.8071000000000002E-2</v>
          </cell>
          <cell r="AQ8">
            <v>2.819E-2</v>
          </cell>
          <cell r="AR8">
            <v>2.8295000000000001E-2</v>
          </cell>
          <cell r="AS8">
            <v>2.8402E-2</v>
          </cell>
          <cell r="AT8">
            <v>2.8518999999999999E-2</v>
          </cell>
          <cell r="AU8">
            <v>2.8621000000000001E-2</v>
          </cell>
          <cell r="AV8">
            <v>2.8716999999999999E-2</v>
          </cell>
          <cell r="AW8">
            <v>2.8829E-2</v>
          </cell>
          <cell r="AX8">
            <v>2.8924999999999999E-2</v>
          </cell>
          <cell r="AY8">
            <v>2.9024000000000001E-2</v>
          </cell>
          <cell r="AZ8">
            <v>2.9128000000000001E-2</v>
          </cell>
          <cell r="BA8">
            <v>2.9219999999999999E-2</v>
          </cell>
          <cell r="BB8">
            <v>2.9320000000000002E-2</v>
          </cell>
          <cell r="BC8">
            <v>2.9420000000000002E-2</v>
          </cell>
          <cell r="BD8">
            <v>2.9515E-2</v>
          </cell>
          <cell r="BE8">
            <v>2.9608000000000002E-2</v>
          </cell>
          <cell r="BF8">
            <v>2.9708999999999999E-2</v>
          </cell>
          <cell r="BG8">
            <v>2.9797000000000001E-2</v>
          </cell>
          <cell r="BH8">
            <v>2.9882000000000002E-2</v>
          </cell>
          <cell r="BI8">
            <v>2.9974000000000001E-2</v>
          </cell>
          <cell r="BJ8">
            <v>2.9974000000000001E-2</v>
          </cell>
          <cell r="BK8">
            <v>2.9974000000000001E-2</v>
          </cell>
          <cell r="BL8">
            <v>2.9974000000000001E-2</v>
          </cell>
        </row>
        <row r="9">
          <cell r="D9">
            <v>1.6909E-2</v>
          </cell>
          <cell r="E9">
            <v>1.6909E-2</v>
          </cell>
          <cell r="F9">
            <v>1.7224E-2</v>
          </cell>
          <cell r="G9">
            <v>1.7465999999999999E-2</v>
          </cell>
          <cell r="H9">
            <v>1.7706E-2</v>
          </cell>
          <cell r="I9">
            <v>1.7956E-2</v>
          </cell>
          <cell r="J9">
            <v>1.8204000000000001E-2</v>
          </cell>
          <cell r="K9">
            <v>1.8423999999999999E-2</v>
          </cell>
          <cell r="L9">
            <v>1.8633E-2</v>
          </cell>
          <cell r="M9">
            <v>1.8855999999999998E-2</v>
          </cell>
          <cell r="N9">
            <v>1.9087E-2</v>
          </cell>
          <cell r="O9">
            <v>1.9302999999999997E-2</v>
          </cell>
          <cell r="P9">
            <v>1.9507999999999998E-2</v>
          </cell>
          <cell r="Q9">
            <v>1.9729E-2</v>
          </cell>
          <cell r="R9">
            <v>1.9930999999999997E-2</v>
          </cell>
          <cell r="S9">
            <v>2.0142E-2</v>
          </cell>
          <cell r="T9">
            <v>2.0368999999999998E-2</v>
          </cell>
          <cell r="U9">
            <v>2.0559999999999998E-2</v>
          </cell>
          <cell r="V9">
            <v>2.0791999999999998E-2</v>
          </cell>
          <cell r="W9">
            <v>2.0979999999999999E-2</v>
          </cell>
          <cell r="X9">
            <v>2.1166999999999998E-2</v>
          </cell>
          <cell r="Y9">
            <v>2.137E-2</v>
          </cell>
          <cell r="Z9">
            <v>2.1597999999999999E-2</v>
          </cell>
          <cell r="AA9">
            <v>2.1766000000000001E-2</v>
          </cell>
          <cell r="AB9">
            <v>2.1956999999999997E-2</v>
          </cell>
          <cell r="AC9">
            <v>2.2161E-2</v>
          </cell>
          <cell r="AD9">
            <v>2.2338E-2</v>
          </cell>
          <cell r="AE9">
            <v>2.2515999999999998E-2</v>
          </cell>
          <cell r="AF9">
            <v>2.2699999999999998E-2</v>
          </cell>
          <cell r="AG9">
            <v>2.2869999999999998E-2</v>
          </cell>
          <cell r="AH9">
            <v>2.3060000000000001E-2</v>
          </cell>
          <cell r="AI9">
            <v>2.3223000000000001E-2</v>
          </cell>
          <cell r="AJ9">
            <v>2.3379E-2</v>
          </cell>
          <cell r="AK9">
            <v>2.3546999999999998E-2</v>
          </cell>
          <cell r="AL9">
            <v>2.3733000000000001E-2</v>
          </cell>
          <cell r="AM9">
            <v>2.3875999999999998E-2</v>
          </cell>
          <cell r="AN9">
            <v>2.4032999999999999E-2</v>
          </cell>
          <cell r="AO9">
            <v>2.4194999999999998E-2</v>
          </cell>
          <cell r="AP9">
            <v>2.4351999999999999E-2</v>
          </cell>
          <cell r="AQ9">
            <v>2.4514999999999999E-2</v>
          </cell>
          <cell r="AR9">
            <v>2.4659E-2</v>
          </cell>
          <cell r="AS9">
            <v>2.4805000000000001E-2</v>
          </cell>
          <cell r="AT9">
            <v>2.4964999999999998E-2</v>
          </cell>
          <cell r="AU9">
            <v>2.5103E-2</v>
          </cell>
          <cell r="AV9">
            <v>2.5235999999999998E-2</v>
          </cell>
          <cell r="AW9">
            <v>2.5388999999999998E-2</v>
          </cell>
          <cell r="AX9">
            <v>2.5519E-2</v>
          </cell>
          <cell r="AY9">
            <v>2.5656999999999999E-2</v>
          </cell>
          <cell r="AZ9">
            <v>2.5798999999999999E-2</v>
          </cell>
          <cell r="BA9">
            <v>2.5925999999999998E-2</v>
          </cell>
          <cell r="BB9">
            <v>2.6060999999999997E-2</v>
          </cell>
          <cell r="BC9">
            <v>2.6196999999999998E-2</v>
          </cell>
          <cell r="BD9">
            <v>2.6324999999999998E-2</v>
          </cell>
          <cell r="BE9">
            <v>2.6450999999999999E-2</v>
          </cell>
          <cell r="BF9">
            <v>2.6588999999999998E-2</v>
          </cell>
          <cell r="BG9">
            <v>2.6707999999999999E-2</v>
          </cell>
          <cell r="BH9">
            <v>2.6824000000000001E-2</v>
          </cell>
          <cell r="BI9">
            <v>2.6948E-2</v>
          </cell>
          <cell r="BJ9">
            <v>2.6948E-2</v>
          </cell>
          <cell r="BK9">
            <v>2.6948E-2</v>
          </cell>
          <cell r="BL9">
            <v>2.6948E-2</v>
          </cell>
        </row>
        <row r="10">
          <cell r="D10">
            <v>1.6767000000000001E-2</v>
          </cell>
          <cell r="E10">
            <v>1.6767000000000001E-2</v>
          </cell>
          <cell r="F10">
            <v>1.7083000000000001E-2</v>
          </cell>
          <cell r="G10">
            <v>1.7326000000000001E-2</v>
          </cell>
          <cell r="H10">
            <v>1.7566999999999999E-2</v>
          </cell>
          <cell r="I10">
            <v>1.7817E-2</v>
          </cell>
          <cell r="J10">
            <v>1.8065999999999999E-2</v>
          </cell>
          <cell r="K10">
            <v>1.8286999999999998E-2</v>
          </cell>
          <cell r="L10">
            <v>1.8495999999999999E-2</v>
          </cell>
          <cell r="M10">
            <v>1.8720000000000001E-2</v>
          </cell>
          <cell r="N10">
            <v>1.8951999999999997E-2</v>
          </cell>
          <cell r="O10">
            <v>1.9167999999999998E-2</v>
          </cell>
          <cell r="P10">
            <v>1.9374000000000002E-2</v>
          </cell>
          <cell r="Q10">
            <v>1.9596000000000002E-2</v>
          </cell>
          <cell r="R10">
            <v>1.9798000000000003E-2</v>
          </cell>
          <cell r="S10">
            <v>2.0008999999999999E-2</v>
          </cell>
          <cell r="T10">
            <v>2.0237999999999999E-2</v>
          </cell>
          <cell r="U10">
            <v>2.0429000000000003E-2</v>
          </cell>
          <cell r="V10">
            <v>2.0662E-2</v>
          </cell>
          <cell r="W10">
            <v>2.0851000000000001E-2</v>
          </cell>
          <cell r="X10">
            <v>2.1038000000000001E-2</v>
          </cell>
          <cell r="Y10">
            <v>2.1241999999999997E-2</v>
          </cell>
          <cell r="Z10">
            <v>2.1470999999999997E-2</v>
          </cell>
          <cell r="AA10">
            <v>2.164E-2</v>
          </cell>
          <cell r="AB10">
            <v>2.1831999999999997E-2</v>
          </cell>
          <cell r="AC10">
            <v>2.2036E-2</v>
          </cell>
          <cell r="AD10">
            <v>2.2213999999999998E-2</v>
          </cell>
          <cell r="AE10">
            <v>2.2393000000000003E-2</v>
          </cell>
          <cell r="AF10">
            <v>2.2577E-2</v>
          </cell>
          <cell r="AG10">
            <v>2.2747999999999997E-2</v>
          </cell>
          <cell r="AH10">
            <v>2.2938E-2</v>
          </cell>
          <cell r="AI10">
            <v>2.3100999999999997E-2</v>
          </cell>
          <cell r="AJ10">
            <v>2.3258000000000001E-2</v>
          </cell>
          <cell r="AK10">
            <v>2.3427000000000003E-2</v>
          </cell>
          <cell r="AL10">
            <v>2.3613000000000002E-2</v>
          </cell>
          <cell r="AM10">
            <v>2.3755999999999999E-2</v>
          </cell>
          <cell r="AN10">
            <v>2.3913999999999998E-2</v>
          </cell>
          <cell r="AO10">
            <v>2.4077000000000001E-2</v>
          </cell>
          <cell r="AP10">
            <v>2.4233999999999999E-2</v>
          </cell>
          <cell r="AQ10">
            <v>2.4397000000000002E-2</v>
          </cell>
          <cell r="AR10">
            <v>2.4542000000000001E-2</v>
          </cell>
          <cell r="AS10">
            <v>2.4688000000000002E-2</v>
          </cell>
          <cell r="AT10">
            <v>2.4849000000000003E-2</v>
          </cell>
          <cell r="AU10">
            <v>2.4987000000000002E-2</v>
          </cell>
          <cell r="AV10">
            <v>2.5119999999999996E-2</v>
          </cell>
          <cell r="AW10">
            <v>2.5272999999999997E-2</v>
          </cell>
          <cell r="AX10">
            <v>2.5403000000000002E-2</v>
          </cell>
          <cell r="AY10">
            <v>2.5541000000000001E-2</v>
          </cell>
          <cell r="AZ10">
            <v>2.5683999999999998E-2</v>
          </cell>
          <cell r="BA10">
            <v>2.5812000000000002E-2</v>
          </cell>
          <cell r="BB10">
            <v>2.5946999999999998E-2</v>
          </cell>
          <cell r="BC10">
            <v>2.6083000000000002E-2</v>
          </cell>
          <cell r="BD10">
            <v>2.6211999999999999E-2</v>
          </cell>
          <cell r="BE10">
            <v>2.6338E-2</v>
          </cell>
          <cell r="BF10">
            <v>2.6476E-2</v>
          </cell>
          <cell r="BG10">
            <v>2.6595000000000001E-2</v>
          </cell>
          <cell r="BH10">
            <v>2.6712E-2</v>
          </cell>
          <cell r="BI10">
            <v>2.6835999999999999E-2</v>
          </cell>
          <cell r="BJ10">
            <v>2.6835999999999999E-2</v>
          </cell>
          <cell r="BK10">
            <v>2.6835999999999999E-2</v>
          </cell>
          <cell r="BL10">
            <v>2.6835999999999999E-2</v>
          </cell>
        </row>
        <row r="11">
          <cell r="D11">
            <v>1.7259E-2</v>
          </cell>
          <cell r="E11">
            <v>1.7259E-2</v>
          </cell>
          <cell r="F11">
            <v>1.7564E-2</v>
          </cell>
          <cell r="G11">
            <v>1.7801000000000001E-2</v>
          </cell>
          <cell r="H11">
            <v>1.8037999999999998E-2</v>
          </cell>
          <cell r="I11">
            <v>1.8283000000000001E-2</v>
          </cell>
          <cell r="J11">
            <v>1.8526999999999998E-2</v>
          </cell>
          <cell r="K11">
            <v>1.8744E-2</v>
          </cell>
          <cell r="L11">
            <v>1.8949000000000001E-2</v>
          </cell>
          <cell r="M11">
            <v>1.9167999999999998E-2</v>
          </cell>
          <cell r="N11">
            <v>1.9393999999999998E-2</v>
          </cell>
          <cell r="O11">
            <v>1.9606999999999999E-2</v>
          </cell>
          <cell r="P11">
            <v>1.9809E-2</v>
          </cell>
          <cell r="Q11">
            <v>2.0027E-2</v>
          </cell>
          <cell r="R11">
            <v>2.0225E-2</v>
          </cell>
          <cell r="S11">
            <v>2.043E-2</v>
          </cell>
          <cell r="T11">
            <v>2.0653999999999999E-2</v>
          </cell>
          <cell r="U11">
            <v>2.0839999999999997E-2</v>
          </cell>
          <cell r="V11">
            <v>2.1068E-2</v>
          </cell>
          <cell r="W11">
            <v>2.1252E-2</v>
          </cell>
          <cell r="X11">
            <v>2.1433999999999998E-2</v>
          </cell>
          <cell r="Y11">
            <v>2.1631999999999998E-2</v>
          </cell>
          <cell r="Z11">
            <v>2.1854999999999999E-2</v>
          </cell>
          <cell r="AA11">
            <v>2.2019999999999998E-2</v>
          </cell>
          <cell r="AB11">
            <v>2.2206999999999998E-2</v>
          </cell>
          <cell r="AC11">
            <v>2.2404999999999998E-2</v>
          </cell>
          <cell r="AD11">
            <v>2.2579999999999999E-2</v>
          </cell>
          <cell r="AE11">
            <v>2.2754E-2</v>
          </cell>
          <cell r="AF11">
            <v>2.2935000000000001E-2</v>
          </cell>
          <cell r="AG11">
            <v>2.3101999999999998E-2</v>
          </cell>
          <cell r="AH11">
            <v>2.3288E-2</v>
          </cell>
          <cell r="AI11">
            <v>2.3446999999999999E-2</v>
          </cell>
          <cell r="AJ11">
            <v>2.3599999999999999E-2</v>
          </cell>
          <cell r="AK11">
            <v>2.3765999999999999E-2</v>
          </cell>
          <cell r="AL11">
            <v>2.3948000000000001E-2</v>
          </cell>
          <cell r="AM11">
            <v>2.4087999999999998E-2</v>
          </cell>
          <cell r="AN11">
            <v>2.4243000000000001E-2</v>
          </cell>
          <cell r="AO11">
            <v>2.4402E-2</v>
          </cell>
          <cell r="AP11">
            <v>2.4555999999999998E-2</v>
          </cell>
          <cell r="AQ11">
            <v>2.4716999999999999E-2</v>
          </cell>
          <cell r="AR11">
            <v>2.4858999999999999E-2</v>
          </cell>
          <cell r="AS11">
            <v>2.5002999999999997E-2</v>
          </cell>
          <cell r="AT11">
            <v>2.5160999999999999E-2</v>
          </cell>
          <cell r="AU11">
            <v>2.5297E-2</v>
          </cell>
          <cell r="AV11">
            <v>2.5427999999999999E-2</v>
          </cell>
          <cell r="AW11">
            <v>2.5578999999999998E-2</v>
          </cell>
          <cell r="AX11">
            <v>2.5707000000000001E-2</v>
          </cell>
          <cell r="AY11">
            <v>2.5842999999999998E-2</v>
          </cell>
          <cell r="AZ11">
            <v>2.5982999999999999E-2</v>
          </cell>
          <cell r="BA11">
            <v>2.6109E-2</v>
          </cell>
          <cell r="BB11">
            <v>2.6241999999999998E-2</v>
          </cell>
          <cell r="BC11">
            <v>2.6374999999999999E-2</v>
          </cell>
          <cell r="BD11">
            <v>2.6501999999999998E-2</v>
          </cell>
          <cell r="BE11">
            <v>2.6624999999999999E-2</v>
          </cell>
          <cell r="BF11">
            <v>2.6761E-2</v>
          </cell>
          <cell r="BG11">
            <v>2.6877999999999999E-2</v>
          </cell>
          <cell r="BH11">
            <v>2.6991999999999999E-2</v>
          </cell>
          <cell r="BI11">
            <v>2.7115E-2</v>
          </cell>
          <cell r="BJ11">
            <v>2.7115E-2</v>
          </cell>
          <cell r="BK11">
            <v>2.7115E-2</v>
          </cell>
          <cell r="BL11">
            <v>2.7115E-2</v>
          </cell>
        </row>
        <row r="12">
          <cell r="D12">
            <v>1.6767000000000001E-2</v>
          </cell>
          <cell r="E12">
            <v>1.6767000000000001E-2</v>
          </cell>
          <cell r="F12">
            <v>1.7083000000000001E-2</v>
          </cell>
          <cell r="G12">
            <v>1.7326000000000001E-2</v>
          </cell>
          <cell r="H12">
            <v>1.7566999999999999E-2</v>
          </cell>
          <cell r="I12">
            <v>1.7817E-2</v>
          </cell>
          <cell r="J12">
            <v>1.8065999999999999E-2</v>
          </cell>
          <cell r="K12">
            <v>1.8286999999999998E-2</v>
          </cell>
          <cell r="L12">
            <v>1.8495999999999999E-2</v>
          </cell>
          <cell r="M12">
            <v>1.8720000000000001E-2</v>
          </cell>
          <cell r="N12">
            <v>1.8951999999999997E-2</v>
          </cell>
          <cell r="O12">
            <v>1.9167999999999998E-2</v>
          </cell>
          <cell r="P12">
            <v>1.9374000000000002E-2</v>
          </cell>
          <cell r="Q12">
            <v>1.9596000000000002E-2</v>
          </cell>
          <cell r="R12">
            <v>1.9798000000000003E-2</v>
          </cell>
          <cell r="S12">
            <v>2.0008999999999999E-2</v>
          </cell>
          <cell r="T12">
            <v>2.0237999999999999E-2</v>
          </cell>
          <cell r="U12">
            <v>2.0429000000000003E-2</v>
          </cell>
          <cell r="V12">
            <v>2.0662E-2</v>
          </cell>
          <cell r="W12">
            <v>2.0851000000000001E-2</v>
          </cell>
          <cell r="X12">
            <v>2.1038000000000001E-2</v>
          </cell>
          <cell r="Y12">
            <v>2.1241999999999997E-2</v>
          </cell>
          <cell r="Z12">
            <v>2.1470999999999997E-2</v>
          </cell>
          <cell r="AA12">
            <v>2.164E-2</v>
          </cell>
          <cell r="AB12">
            <v>2.1831999999999997E-2</v>
          </cell>
          <cell r="AC12">
            <v>2.2036E-2</v>
          </cell>
          <cell r="AD12">
            <v>2.2213999999999998E-2</v>
          </cell>
          <cell r="AE12">
            <v>2.2393000000000003E-2</v>
          </cell>
          <cell r="AF12">
            <v>2.2577E-2</v>
          </cell>
          <cell r="AG12">
            <v>2.2747999999999997E-2</v>
          </cell>
          <cell r="AH12">
            <v>2.2938E-2</v>
          </cell>
          <cell r="AI12">
            <v>2.3100999999999997E-2</v>
          </cell>
          <cell r="AJ12">
            <v>2.3258000000000001E-2</v>
          </cell>
          <cell r="AK12">
            <v>2.3427000000000003E-2</v>
          </cell>
          <cell r="AL12">
            <v>2.3613000000000002E-2</v>
          </cell>
          <cell r="AM12">
            <v>2.3755999999999999E-2</v>
          </cell>
          <cell r="AN12">
            <v>2.3913999999999998E-2</v>
          </cell>
          <cell r="AO12">
            <v>2.4077000000000001E-2</v>
          </cell>
          <cell r="AP12">
            <v>2.4233999999999999E-2</v>
          </cell>
          <cell r="AQ12">
            <v>2.4397000000000002E-2</v>
          </cell>
          <cell r="AR12">
            <v>2.4542000000000001E-2</v>
          </cell>
          <cell r="AS12">
            <v>2.4688000000000002E-2</v>
          </cell>
          <cell r="AT12">
            <v>2.4849000000000003E-2</v>
          </cell>
          <cell r="AU12">
            <v>2.4987000000000002E-2</v>
          </cell>
          <cell r="AV12">
            <v>2.5119999999999996E-2</v>
          </cell>
          <cell r="AW12">
            <v>2.5272999999999997E-2</v>
          </cell>
          <cell r="AX12">
            <v>2.5403000000000002E-2</v>
          </cell>
          <cell r="AY12">
            <v>2.5541000000000001E-2</v>
          </cell>
          <cell r="AZ12">
            <v>2.5683999999999998E-2</v>
          </cell>
          <cell r="BA12">
            <v>2.5812000000000002E-2</v>
          </cell>
          <cell r="BB12">
            <v>2.5946999999999998E-2</v>
          </cell>
          <cell r="BC12">
            <v>2.6083000000000002E-2</v>
          </cell>
          <cell r="BD12">
            <v>2.6211999999999999E-2</v>
          </cell>
          <cell r="BE12">
            <v>2.6338E-2</v>
          </cell>
          <cell r="BF12">
            <v>2.6476E-2</v>
          </cell>
          <cell r="BG12">
            <v>2.6595000000000001E-2</v>
          </cell>
          <cell r="BH12">
            <v>2.6712E-2</v>
          </cell>
          <cell r="BI12">
            <v>2.6835999999999999E-2</v>
          </cell>
          <cell r="BJ12">
            <v>2.6835999999999999E-2</v>
          </cell>
          <cell r="BK12">
            <v>2.6835999999999999E-2</v>
          </cell>
          <cell r="BL12">
            <v>2.6835999999999999E-2</v>
          </cell>
        </row>
        <row r="13">
          <cell r="D13">
            <v>1.7259E-2</v>
          </cell>
          <cell r="E13">
            <v>1.7259E-2</v>
          </cell>
          <cell r="F13">
            <v>1.7564E-2</v>
          </cell>
          <cell r="G13">
            <v>1.7801000000000001E-2</v>
          </cell>
          <cell r="H13">
            <v>1.8037999999999998E-2</v>
          </cell>
          <cell r="I13">
            <v>1.8283000000000001E-2</v>
          </cell>
          <cell r="J13">
            <v>1.8526999999999998E-2</v>
          </cell>
          <cell r="K13">
            <v>1.8744E-2</v>
          </cell>
          <cell r="L13">
            <v>1.8949000000000001E-2</v>
          </cell>
          <cell r="M13">
            <v>1.9167999999999998E-2</v>
          </cell>
          <cell r="N13">
            <v>1.9393999999999998E-2</v>
          </cell>
          <cell r="O13">
            <v>1.9606999999999999E-2</v>
          </cell>
          <cell r="P13">
            <v>1.9809E-2</v>
          </cell>
          <cell r="Q13">
            <v>2.0027E-2</v>
          </cell>
          <cell r="R13">
            <v>2.0225E-2</v>
          </cell>
          <cell r="S13">
            <v>2.043E-2</v>
          </cell>
          <cell r="T13">
            <v>2.0653999999999999E-2</v>
          </cell>
          <cell r="U13">
            <v>2.0839999999999997E-2</v>
          </cell>
          <cell r="V13">
            <v>2.1068E-2</v>
          </cell>
          <cell r="W13">
            <v>2.1252E-2</v>
          </cell>
          <cell r="X13">
            <v>2.1433999999999998E-2</v>
          </cell>
          <cell r="Y13">
            <v>2.1631999999999998E-2</v>
          </cell>
          <cell r="Z13">
            <v>2.1854999999999999E-2</v>
          </cell>
          <cell r="AA13">
            <v>2.2019999999999998E-2</v>
          </cell>
          <cell r="AB13">
            <v>2.2206999999999998E-2</v>
          </cell>
          <cell r="AC13">
            <v>2.2404999999999998E-2</v>
          </cell>
          <cell r="AD13">
            <v>2.2579999999999999E-2</v>
          </cell>
          <cell r="AE13">
            <v>2.2754E-2</v>
          </cell>
          <cell r="AF13">
            <v>2.2935000000000001E-2</v>
          </cell>
          <cell r="AG13">
            <v>2.3101999999999998E-2</v>
          </cell>
          <cell r="AH13">
            <v>2.3288E-2</v>
          </cell>
          <cell r="AI13">
            <v>2.3446999999999999E-2</v>
          </cell>
          <cell r="AJ13">
            <v>2.3599999999999999E-2</v>
          </cell>
          <cell r="AK13">
            <v>2.3765999999999999E-2</v>
          </cell>
          <cell r="AL13">
            <v>2.3948000000000001E-2</v>
          </cell>
          <cell r="AM13">
            <v>2.4087999999999998E-2</v>
          </cell>
          <cell r="AN13">
            <v>2.4243000000000001E-2</v>
          </cell>
          <cell r="AO13">
            <v>2.4402E-2</v>
          </cell>
          <cell r="AP13">
            <v>2.4555999999999998E-2</v>
          </cell>
          <cell r="AQ13">
            <v>2.4716999999999999E-2</v>
          </cell>
          <cell r="AR13">
            <v>2.4858999999999999E-2</v>
          </cell>
          <cell r="AS13">
            <v>2.5002999999999997E-2</v>
          </cell>
          <cell r="AT13">
            <v>2.5160999999999999E-2</v>
          </cell>
          <cell r="AU13">
            <v>2.5297E-2</v>
          </cell>
          <cell r="AV13">
            <v>2.5427999999999999E-2</v>
          </cell>
          <cell r="AW13">
            <v>2.5578999999999998E-2</v>
          </cell>
          <cell r="AX13">
            <v>2.5707000000000001E-2</v>
          </cell>
          <cell r="AY13">
            <v>2.5842999999999998E-2</v>
          </cell>
          <cell r="AZ13">
            <v>2.5982999999999999E-2</v>
          </cell>
          <cell r="BA13">
            <v>2.6109E-2</v>
          </cell>
          <cell r="BB13">
            <v>2.6241999999999998E-2</v>
          </cell>
          <cell r="BC13">
            <v>2.6374999999999999E-2</v>
          </cell>
          <cell r="BD13">
            <v>2.6501999999999998E-2</v>
          </cell>
          <cell r="BE13">
            <v>2.6624999999999999E-2</v>
          </cell>
          <cell r="BF13">
            <v>2.6761E-2</v>
          </cell>
          <cell r="BG13">
            <v>2.6877999999999999E-2</v>
          </cell>
          <cell r="BH13">
            <v>2.6991999999999999E-2</v>
          </cell>
          <cell r="BI13">
            <v>2.7115E-2</v>
          </cell>
          <cell r="BJ13">
            <v>2.7115E-2</v>
          </cell>
          <cell r="BK13">
            <v>2.7115E-2</v>
          </cell>
          <cell r="BL13">
            <v>2.7115E-2</v>
          </cell>
        </row>
        <row r="14">
          <cell r="D14">
            <v>1.6767000000000001E-2</v>
          </cell>
          <cell r="E14">
            <v>1.6767000000000001E-2</v>
          </cell>
          <cell r="F14">
            <v>1.7083000000000001E-2</v>
          </cell>
          <cell r="G14">
            <v>1.7326000000000001E-2</v>
          </cell>
          <cell r="H14">
            <v>1.7566999999999999E-2</v>
          </cell>
          <cell r="I14">
            <v>1.7817E-2</v>
          </cell>
          <cell r="J14">
            <v>1.8065999999999999E-2</v>
          </cell>
          <cell r="K14">
            <v>1.8286999999999998E-2</v>
          </cell>
          <cell r="L14">
            <v>1.8495999999999999E-2</v>
          </cell>
          <cell r="M14">
            <v>1.8720000000000001E-2</v>
          </cell>
          <cell r="N14">
            <v>1.8951999999999997E-2</v>
          </cell>
          <cell r="O14">
            <v>1.9167999999999998E-2</v>
          </cell>
          <cell r="P14">
            <v>1.9374000000000002E-2</v>
          </cell>
          <cell r="Q14">
            <v>1.9596000000000002E-2</v>
          </cell>
          <cell r="R14">
            <v>1.9798000000000003E-2</v>
          </cell>
          <cell r="S14">
            <v>2.0008999999999999E-2</v>
          </cell>
          <cell r="T14">
            <v>2.0237999999999999E-2</v>
          </cell>
          <cell r="U14">
            <v>2.0429000000000003E-2</v>
          </cell>
          <cell r="V14">
            <v>2.0662E-2</v>
          </cell>
          <cell r="W14">
            <v>2.0851000000000001E-2</v>
          </cell>
          <cell r="X14">
            <v>2.1038000000000001E-2</v>
          </cell>
          <cell r="Y14">
            <v>2.1241999999999997E-2</v>
          </cell>
          <cell r="Z14">
            <v>2.1470999999999997E-2</v>
          </cell>
          <cell r="AA14">
            <v>2.164E-2</v>
          </cell>
          <cell r="AB14">
            <v>2.1831999999999997E-2</v>
          </cell>
          <cell r="AC14">
            <v>2.2036E-2</v>
          </cell>
          <cell r="AD14">
            <v>2.2213999999999998E-2</v>
          </cell>
          <cell r="AE14">
            <v>2.2393000000000003E-2</v>
          </cell>
          <cell r="AF14">
            <v>2.2577E-2</v>
          </cell>
          <cell r="AG14">
            <v>2.2747999999999997E-2</v>
          </cell>
          <cell r="AH14">
            <v>2.2938E-2</v>
          </cell>
          <cell r="AI14">
            <v>2.3100999999999997E-2</v>
          </cell>
          <cell r="AJ14">
            <v>2.3258000000000001E-2</v>
          </cell>
          <cell r="AK14">
            <v>2.3427000000000003E-2</v>
          </cell>
          <cell r="AL14">
            <v>2.3613000000000002E-2</v>
          </cell>
          <cell r="AM14">
            <v>2.3755999999999999E-2</v>
          </cell>
          <cell r="AN14">
            <v>2.3913999999999998E-2</v>
          </cell>
          <cell r="AO14">
            <v>2.4077000000000001E-2</v>
          </cell>
          <cell r="AP14">
            <v>2.4233999999999999E-2</v>
          </cell>
          <cell r="AQ14">
            <v>2.4397000000000002E-2</v>
          </cell>
          <cell r="AR14">
            <v>2.4542000000000001E-2</v>
          </cell>
          <cell r="AS14">
            <v>2.4688000000000002E-2</v>
          </cell>
          <cell r="AT14">
            <v>2.4849000000000003E-2</v>
          </cell>
          <cell r="AU14">
            <v>2.4987000000000002E-2</v>
          </cell>
          <cell r="AV14">
            <v>2.5119999999999996E-2</v>
          </cell>
          <cell r="AW14">
            <v>2.5272999999999997E-2</v>
          </cell>
          <cell r="AX14">
            <v>2.5403000000000002E-2</v>
          </cell>
          <cell r="AY14">
            <v>2.5541000000000001E-2</v>
          </cell>
          <cell r="AZ14">
            <v>2.5683999999999998E-2</v>
          </cell>
          <cell r="BA14">
            <v>2.5812000000000002E-2</v>
          </cell>
          <cell r="BB14">
            <v>2.5946999999999998E-2</v>
          </cell>
          <cell r="BC14">
            <v>2.6083000000000002E-2</v>
          </cell>
          <cell r="BD14">
            <v>2.6211999999999999E-2</v>
          </cell>
          <cell r="BE14">
            <v>2.6338E-2</v>
          </cell>
          <cell r="BF14">
            <v>2.6476E-2</v>
          </cell>
          <cell r="BG14">
            <v>2.6595000000000001E-2</v>
          </cell>
          <cell r="BH14">
            <v>2.6712E-2</v>
          </cell>
          <cell r="BI14">
            <v>2.6835999999999999E-2</v>
          </cell>
          <cell r="BJ14">
            <v>2.6835999999999999E-2</v>
          </cell>
          <cell r="BK14">
            <v>2.6835999999999999E-2</v>
          </cell>
          <cell r="BL14">
            <v>2.6835999999999999E-2</v>
          </cell>
        </row>
        <row r="15">
          <cell r="D15">
            <v>1.7259E-2</v>
          </cell>
          <cell r="E15">
            <v>1.7259E-2</v>
          </cell>
          <cell r="F15">
            <v>1.7564E-2</v>
          </cell>
          <cell r="G15">
            <v>1.7801000000000001E-2</v>
          </cell>
          <cell r="H15">
            <v>1.8037999999999998E-2</v>
          </cell>
          <cell r="I15">
            <v>1.8283000000000001E-2</v>
          </cell>
          <cell r="J15">
            <v>1.8526999999999998E-2</v>
          </cell>
          <cell r="K15">
            <v>1.8744E-2</v>
          </cell>
          <cell r="L15">
            <v>1.8949000000000001E-2</v>
          </cell>
          <cell r="M15">
            <v>1.9167999999999998E-2</v>
          </cell>
          <cell r="N15">
            <v>1.9393999999999998E-2</v>
          </cell>
          <cell r="O15">
            <v>1.9606999999999999E-2</v>
          </cell>
          <cell r="P15">
            <v>1.9809E-2</v>
          </cell>
          <cell r="Q15">
            <v>2.0027E-2</v>
          </cell>
          <cell r="R15">
            <v>2.0225E-2</v>
          </cell>
          <cell r="S15">
            <v>2.043E-2</v>
          </cell>
          <cell r="T15">
            <v>2.0653999999999999E-2</v>
          </cell>
          <cell r="U15">
            <v>2.0839999999999997E-2</v>
          </cell>
          <cell r="V15">
            <v>2.1068E-2</v>
          </cell>
          <cell r="W15">
            <v>2.1252E-2</v>
          </cell>
          <cell r="X15">
            <v>2.1433999999999998E-2</v>
          </cell>
          <cell r="Y15">
            <v>2.1631999999999998E-2</v>
          </cell>
          <cell r="Z15">
            <v>2.1854999999999999E-2</v>
          </cell>
          <cell r="AA15">
            <v>2.2019999999999998E-2</v>
          </cell>
          <cell r="AB15">
            <v>2.2206999999999998E-2</v>
          </cell>
          <cell r="AC15">
            <v>2.2404999999999998E-2</v>
          </cell>
          <cell r="AD15">
            <v>2.2579999999999999E-2</v>
          </cell>
          <cell r="AE15">
            <v>2.2754E-2</v>
          </cell>
          <cell r="AF15">
            <v>2.2935000000000001E-2</v>
          </cell>
          <cell r="AG15">
            <v>2.3101999999999998E-2</v>
          </cell>
          <cell r="AH15">
            <v>2.3288E-2</v>
          </cell>
          <cell r="AI15">
            <v>2.3446999999999999E-2</v>
          </cell>
          <cell r="AJ15">
            <v>2.3599999999999999E-2</v>
          </cell>
          <cell r="AK15">
            <v>2.3765999999999999E-2</v>
          </cell>
          <cell r="AL15">
            <v>2.3948000000000001E-2</v>
          </cell>
          <cell r="AM15">
            <v>2.4087999999999998E-2</v>
          </cell>
          <cell r="AN15">
            <v>2.4243000000000001E-2</v>
          </cell>
          <cell r="AO15">
            <v>2.4402E-2</v>
          </cell>
          <cell r="AP15">
            <v>2.4555999999999998E-2</v>
          </cell>
          <cell r="AQ15">
            <v>2.4716999999999999E-2</v>
          </cell>
          <cell r="AR15">
            <v>2.4858999999999999E-2</v>
          </cell>
          <cell r="AS15">
            <v>2.5002999999999997E-2</v>
          </cell>
          <cell r="AT15">
            <v>2.5160999999999999E-2</v>
          </cell>
          <cell r="AU15">
            <v>2.5297E-2</v>
          </cell>
          <cell r="AV15">
            <v>2.5427999999999999E-2</v>
          </cell>
          <cell r="AW15">
            <v>2.5578999999999998E-2</v>
          </cell>
          <cell r="AX15">
            <v>2.5707000000000001E-2</v>
          </cell>
          <cell r="AY15">
            <v>2.5842999999999998E-2</v>
          </cell>
          <cell r="AZ15">
            <v>2.5982999999999999E-2</v>
          </cell>
          <cell r="BA15">
            <v>2.6109E-2</v>
          </cell>
          <cell r="BB15">
            <v>2.6241999999999998E-2</v>
          </cell>
          <cell r="BC15">
            <v>2.6374999999999999E-2</v>
          </cell>
          <cell r="BD15">
            <v>2.6501999999999998E-2</v>
          </cell>
          <cell r="BE15">
            <v>2.6624999999999999E-2</v>
          </cell>
          <cell r="BF15">
            <v>2.6761E-2</v>
          </cell>
          <cell r="BG15">
            <v>2.6877999999999999E-2</v>
          </cell>
          <cell r="BH15">
            <v>2.6991999999999999E-2</v>
          </cell>
          <cell r="BI15">
            <v>2.7115E-2</v>
          </cell>
          <cell r="BJ15">
            <v>2.7115E-2</v>
          </cell>
          <cell r="BK15">
            <v>2.7115E-2</v>
          </cell>
          <cell r="BL15">
            <v>2.7115E-2</v>
          </cell>
        </row>
        <row r="16">
          <cell r="D16">
            <v>1.6767000000000001E-2</v>
          </cell>
          <cell r="E16">
            <v>1.6767000000000001E-2</v>
          </cell>
          <cell r="F16">
            <v>1.7083000000000001E-2</v>
          </cell>
          <cell r="G16">
            <v>1.7326000000000001E-2</v>
          </cell>
          <cell r="H16">
            <v>1.7566999999999999E-2</v>
          </cell>
          <cell r="I16">
            <v>1.7817E-2</v>
          </cell>
          <cell r="J16">
            <v>1.8065999999999999E-2</v>
          </cell>
          <cell r="K16">
            <v>1.8286999999999998E-2</v>
          </cell>
          <cell r="L16">
            <v>1.8495999999999999E-2</v>
          </cell>
          <cell r="M16">
            <v>1.8720000000000001E-2</v>
          </cell>
          <cell r="N16">
            <v>1.8951999999999997E-2</v>
          </cell>
          <cell r="O16">
            <v>1.9167999999999998E-2</v>
          </cell>
          <cell r="P16">
            <v>1.9374000000000002E-2</v>
          </cell>
          <cell r="Q16">
            <v>1.9596000000000002E-2</v>
          </cell>
          <cell r="R16">
            <v>1.9798000000000003E-2</v>
          </cell>
          <cell r="S16">
            <v>2.0008999999999999E-2</v>
          </cell>
          <cell r="T16">
            <v>2.0237999999999999E-2</v>
          </cell>
          <cell r="U16">
            <v>2.0429000000000003E-2</v>
          </cell>
          <cell r="V16">
            <v>2.0662E-2</v>
          </cell>
          <cell r="W16">
            <v>2.0851000000000001E-2</v>
          </cell>
          <cell r="X16">
            <v>2.1038000000000001E-2</v>
          </cell>
          <cell r="Y16">
            <v>2.1241999999999997E-2</v>
          </cell>
          <cell r="Z16">
            <v>2.1470999999999997E-2</v>
          </cell>
          <cell r="AA16">
            <v>2.164E-2</v>
          </cell>
          <cell r="AB16">
            <v>2.1831999999999997E-2</v>
          </cell>
          <cell r="AC16">
            <v>2.2036E-2</v>
          </cell>
          <cell r="AD16">
            <v>2.2213999999999998E-2</v>
          </cell>
          <cell r="AE16">
            <v>2.2393000000000003E-2</v>
          </cell>
          <cell r="AF16">
            <v>2.2577E-2</v>
          </cell>
          <cell r="AG16">
            <v>2.2747999999999997E-2</v>
          </cell>
          <cell r="AH16">
            <v>2.2938E-2</v>
          </cell>
          <cell r="AI16">
            <v>2.3100999999999997E-2</v>
          </cell>
          <cell r="AJ16">
            <v>2.3258000000000001E-2</v>
          </cell>
          <cell r="AK16">
            <v>2.3427000000000003E-2</v>
          </cell>
          <cell r="AL16">
            <v>2.3613000000000002E-2</v>
          </cell>
          <cell r="AM16">
            <v>2.3755999999999999E-2</v>
          </cell>
          <cell r="AN16">
            <v>2.3913999999999998E-2</v>
          </cell>
          <cell r="AO16">
            <v>2.4077000000000001E-2</v>
          </cell>
          <cell r="AP16">
            <v>2.4233999999999999E-2</v>
          </cell>
          <cell r="AQ16">
            <v>2.4397000000000002E-2</v>
          </cell>
          <cell r="AR16">
            <v>2.4542000000000001E-2</v>
          </cell>
          <cell r="AS16">
            <v>2.4688000000000002E-2</v>
          </cell>
          <cell r="AT16">
            <v>2.4849000000000003E-2</v>
          </cell>
          <cell r="AU16">
            <v>2.4987000000000002E-2</v>
          </cell>
          <cell r="AV16">
            <v>2.5119999999999996E-2</v>
          </cell>
          <cell r="AW16">
            <v>2.5272999999999997E-2</v>
          </cell>
          <cell r="AX16">
            <v>2.5403000000000002E-2</v>
          </cell>
          <cell r="AY16">
            <v>2.5541000000000001E-2</v>
          </cell>
          <cell r="AZ16">
            <v>2.5683999999999998E-2</v>
          </cell>
          <cell r="BA16">
            <v>2.5812000000000002E-2</v>
          </cell>
          <cell r="BB16">
            <v>2.5946999999999998E-2</v>
          </cell>
          <cell r="BC16">
            <v>2.6083000000000002E-2</v>
          </cell>
          <cell r="BD16">
            <v>2.6211999999999999E-2</v>
          </cell>
          <cell r="BE16">
            <v>2.6338E-2</v>
          </cell>
          <cell r="BF16">
            <v>2.6476E-2</v>
          </cell>
          <cell r="BG16">
            <v>2.6595000000000001E-2</v>
          </cell>
          <cell r="BH16">
            <v>2.6712E-2</v>
          </cell>
          <cell r="BI16">
            <v>2.6835999999999999E-2</v>
          </cell>
          <cell r="BJ16">
            <v>2.6835999999999999E-2</v>
          </cell>
          <cell r="BK16">
            <v>2.6835999999999999E-2</v>
          </cell>
          <cell r="BL16">
            <v>2.6835999999999999E-2</v>
          </cell>
        </row>
        <row r="17">
          <cell r="D17">
            <v>1.7259E-2</v>
          </cell>
          <cell r="E17">
            <v>1.7259E-2</v>
          </cell>
          <cell r="F17">
            <v>1.7564E-2</v>
          </cell>
          <cell r="G17">
            <v>1.7801000000000001E-2</v>
          </cell>
          <cell r="H17">
            <v>1.8037999999999998E-2</v>
          </cell>
          <cell r="I17">
            <v>1.8283000000000001E-2</v>
          </cell>
          <cell r="J17">
            <v>1.8526999999999998E-2</v>
          </cell>
          <cell r="K17">
            <v>1.8744E-2</v>
          </cell>
          <cell r="L17">
            <v>1.8949000000000001E-2</v>
          </cell>
          <cell r="M17">
            <v>1.9167999999999998E-2</v>
          </cell>
          <cell r="N17">
            <v>1.9393999999999998E-2</v>
          </cell>
          <cell r="O17">
            <v>1.9606999999999999E-2</v>
          </cell>
          <cell r="P17">
            <v>1.9809E-2</v>
          </cell>
          <cell r="Q17">
            <v>2.0027E-2</v>
          </cell>
          <cell r="R17">
            <v>2.0225E-2</v>
          </cell>
          <cell r="S17">
            <v>2.043E-2</v>
          </cell>
          <cell r="T17">
            <v>2.0653999999999999E-2</v>
          </cell>
          <cell r="U17">
            <v>2.0839999999999997E-2</v>
          </cell>
          <cell r="V17">
            <v>2.1068E-2</v>
          </cell>
          <cell r="W17">
            <v>2.1252E-2</v>
          </cell>
          <cell r="X17">
            <v>2.1433999999999998E-2</v>
          </cell>
          <cell r="Y17">
            <v>2.1631999999999998E-2</v>
          </cell>
          <cell r="Z17">
            <v>2.1854999999999999E-2</v>
          </cell>
          <cell r="AA17">
            <v>2.2019999999999998E-2</v>
          </cell>
          <cell r="AB17">
            <v>2.2206999999999998E-2</v>
          </cell>
          <cell r="AC17">
            <v>2.2404999999999998E-2</v>
          </cell>
          <cell r="AD17">
            <v>2.2579999999999999E-2</v>
          </cell>
          <cell r="AE17">
            <v>2.2754E-2</v>
          </cell>
          <cell r="AF17">
            <v>2.2935000000000001E-2</v>
          </cell>
          <cell r="AG17">
            <v>2.3101999999999998E-2</v>
          </cell>
          <cell r="AH17">
            <v>2.3288E-2</v>
          </cell>
          <cell r="AI17">
            <v>2.3446999999999999E-2</v>
          </cell>
          <cell r="AJ17">
            <v>2.3599999999999999E-2</v>
          </cell>
          <cell r="AK17">
            <v>2.3765999999999999E-2</v>
          </cell>
          <cell r="AL17">
            <v>2.3948000000000001E-2</v>
          </cell>
          <cell r="AM17">
            <v>2.4087999999999998E-2</v>
          </cell>
          <cell r="AN17">
            <v>2.4243000000000001E-2</v>
          </cell>
          <cell r="AO17">
            <v>2.4402E-2</v>
          </cell>
          <cell r="AP17">
            <v>2.4555999999999998E-2</v>
          </cell>
          <cell r="AQ17">
            <v>2.4716999999999999E-2</v>
          </cell>
          <cell r="AR17">
            <v>2.4858999999999999E-2</v>
          </cell>
          <cell r="AS17">
            <v>2.5002999999999997E-2</v>
          </cell>
          <cell r="AT17">
            <v>2.5160999999999999E-2</v>
          </cell>
          <cell r="AU17">
            <v>2.5297E-2</v>
          </cell>
          <cell r="AV17">
            <v>2.5427999999999999E-2</v>
          </cell>
          <cell r="AW17">
            <v>2.5578999999999998E-2</v>
          </cell>
          <cell r="AX17">
            <v>2.5707000000000001E-2</v>
          </cell>
          <cell r="AY17">
            <v>2.5842999999999998E-2</v>
          </cell>
          <cell r="AZ17">
            <v>2.5982999999999999E-2</v>
          </cell>
          <cell r="BA17">
            <v>2.6109E-2</v>
          </cell>
          <cell r="BB17">
            <v>2.6241999999999998E-2</v>
          </cell>
          <cell r="BC17">
            <v>2.6374999999999999E-2</v>
          </cell>
          <cell r="BD17">
            <v>2.6501999999999998E-2</v>
          </cell>
          <cell r="BE17">
            <v>2.6624999999999999E-2</v>
          </cell>
          <cell r="BF17">
            <v>2.6761E-2</v>
          </cell>
          <cell r="BG17">
            <v>2.6877999999999999E-2</v>
          </cell>
          <cell r="BH17">
            <v>2.6991999999999999E-2</v>
          </cell>
          <cell r="BI17">
            <v>2.7115E-2</v>
          </cell>
          <cell r="BJ17">
            <v>2.7115E-2</v>
          </cell>
          <cell r="BK17">
            <v>2.7115E-2</v>
          </cell>
          <cell r="BL17">
            <v>2.7115E-2</v>
          </cell>
        </row>
        <row r="18">
          <cell r="D18">
            <v>1.6767000000000001E-2</v>
          </cell>
          <cell r="E18">
            <v>1.6767000000000001E-2</v>
          </cell>
          <cell r="F18">
            <v>1.7083000000000001E-2</v>
          </cell>
          <cell r="G18">
            <v>1.7326000000000001E-2</v>
          </cell>
          <cell r="H18">
            <v>1.7566999999999999E-2</v>
          </cell>
          <cell r="I18">
            <v>1.7817E-2</v>
          </cell>
          <cell r="J18">
            <v>1.8065999999999999E-2</v>
          </cell>
          <cell r="K18">
            <v>1.8286999999999998E-2</v>
          </cell>
          <cell r="L18">
            <v>1.8495999999999999E-2</v>
          </cell>
          <cell r="M18">
            <v>1.8720000000000001E-2</v>
          </cell>
          <cell r="N18">
            <v>1.8951999999999997E-2</v>
          </cell>
          <cell r="O18">
            <v>1.9167999999999998E-2</v>
          </cell>
          <cell r="P18">
            <v>1.9374000000000002E-2</v>
          </cell>
          <cell r="Q18">
            <v>1.9596000000000002E-2</v>
          </cell>
          <cell r="R18">
            <v>1.9798000000000003E-2</v>
          </cell>
          <cell r="S18">
            <v>2.0008999999999999E-2</v>
          </cell>
          <cell r="T18">
            <v>2.0237999999999999E-2</v>
          </cell>
          <cell r="U18">
            <v>2.0429000000000003E-2</v>
          </cell>
          <cell r="V18">
            <v>2.0662E-2</v>
          </cell>
          <cell r="W18">
            <v>2.0851000000000001E-2</v>
          </cell>
          <cell r="X18">
            <v>2.1038000000000001E-2</v>
          </cell>
          <cell r="Y18">
            <v>2.1241999999999997E-2</v>
          </cell>
          <cell r="Z18">
            <v>2.1470999999999997E-2</v>
          </cell>
          <cell r="AA18">
            <v>2.164E-2</v>
          </cell>
          <cell r="AB18">
            <v>2.1831999999999997E-2</v>
          </cell>
          <cell r="AC18">
            <v>2.2036E-2</v>
          </cell>
          <cell r="AD18">
            <v>2.2213999999999998E-2</v>
          </cell>
          <cell r="AE18">
            <v>2.2393000000000003E-2</v>
          </cell>
          <cell r="AF18">
            <v>2.2577E-2</v>
          </cell>
          <cell r="AG18">
            <v>2.2747999999999997E-2</v>
          </cell>
          <cell r="AH18">
            <v>2.2938E-2</v>
          </cell>
          <cell r="AI18">
            <v>2.3100999999999997E-2</v>
          </cell>
          <cell r="AJ18">
            <v>2.3258000000000001E-2</v>
          </cell>
          <cell r="AK18">
            <v>2.3427000000000003E-2</v>
          </cell>
          <cell r="AL18">
            <v>2.3613000000000002E-2</v>
          </cell>
          <cell r="AM18">
            <v>2.3755999999999999E-2</v>
          </cell>
          <cell r="AN18">
            <v>2.3913999999999998E-2</v>
          </cell>
          <cell r="AO18">
            <v>2.4077000000000001E-2</v>
          </cell>
          <cell r="AP18">
            <v>2.4233999999999999E-2</v>
          </cell>
          <cell r="AQ18">
            <v>2.4397000000000002E-2</v>
          </cell>
          <cell r="AR18">
            <v>2.4542000000000001E-2</v>
          </cell>
          <cell r="AS18">
            <v>2.4688000000000002E-2</v>
          </cell>
          <cell r="AT18">
            <v>2.4849000000000003E-2</v>
          </cell>
          <cell r="AU18">
            <v>2.4987000000000002E-2</v>
          </cell>
          <cell r="AV18">
            <v>2.5119999999999996E-2</v>
          </cell>
          <cell r="AW18">
            <v>2.5272999999999997E-2</v>
          </cell>
          <cell r="AX18">
            <v>2.5403000000000002E-2</v>
          </cell>
          <cell r="AY18">
            <v>2.5541000000000001E-2</v>
          </cell>
          <cell r="AZ18">
            <v>2.5683999999999998E-2</v>
          </cell>
          <cell r="BA18">
            <v>2.5812000000000002E-2</v>
          </cell>
          <cell r="BB18">
            <v>2.5946999999999998E-2</v>
          </cell>
          <cell r="BC18">
            <v>2.6083000000000002E-2</v>
          </cell>
          <cell r="BD18">
            <v>2.6211999999999999E-2</v>
          </cell>
          <cell r="BE18">
            <v>2.6338E-2</v>
          </cell>
          <cell r="BF18">
            <v>2.6476E-2</v>
          </cell>
          <cell r="BG18">
            <v>2.6595000000000001E-2</v>
          </cell>
          <cell r="BH18">
            <v>2.6712E-2</v>
          </cell>
          <cell r="BI18">
            <v>2.6835999999999999E-2</v>
          </cell>
          <cell r="BJ18">
            <v>2.6835999999999999E-2</v>
          </cell>
          <cell r="BK18">
            <v>2.6835999999999999E-2</v>
          </cell>
          <cell r="BL18">
            <v>2.6835999999999999E-2</v>
          </cell>
        </row>
        <row r="19">
          <cell r="D19">
            <v>1.6767000000000001E-2</v>
          </cell>
          <cell r="E19">
            <v>1.6767000000000001E-2</v>
          </cell>
          <cell r="F19">
            <v>1.7083000000000001E-2</v>
          </cell>
          <cell r="G19">
            <v>1.7326000000000001E-2</v>
          </cell>
          <cell r="H19">
            <v>1.7566999999999999E-2</v>
          </cell>
          <cell r="I19">
            <v>1.7817E-2</v>
          </cell>
          <cell r="J19">
            <v>1.8065999999999999E-2</v>
          </cell>
          <cell r="K19">
            <v>1.8286999999999998E-2</v>
          </cell>
          <cell r="L19">
            <v>1.8495999999999999E-2</v>
          </cell>
          <cell r="M19">
            <v>1.8720000000000001E-2</v>
          </cell>
          <cell r="N19">
            <v>1.8951999999999997E-2</v>
          </cell>
          <cell r="O19">
            <v>1.9167999999999998E-2</v>
          </cell>
          <cell r="P19">
            <v>1.9374000000000002E-2</v>
          </cell>
          <cell r="Q19">
            <v>1.9596000000000002E-2</v>
          </cell>
          <cell r="R19">
            <v>1.9798000000000003E-2</v>
          </cell>
          <cell r="S19">
            <v>2.0008999999999999E-2</v>
          </cell>
          <cell r="T19">
            <v>2.0237999999999999E-2</v>
          </cell>
          <cell r="U19">
            <v>2.0429000000000003E-2</v>
          </cell>
          <cell r="V19">
            <v>2.0662E-2</v>
          </cell>
          <cell r="W19">
            <v>2.0851000000000001E-2</v>
          </cell>
          <cell r="X19">
            <v>2.1038000000000001E-2</v>
          </cell>
          <cell r="Y19">
            <v>2.1241999999999997E-2</v>
          </cell>
          <cell r="Z19">
            <v>2.1470999999999997E-2</v>
          </cell>
          <cell r="AA19">
            <v>2.164E-2</v>
          </cell>
          <cell r="AB19">
            <v>2.1831999999999997E-2</v>
          </cell>
          <cell r="AC19">
            <v>2.2036E-2</v>
          </cell>
          <cell r="AD19">
            <v>2.2213999999999998E-2</v>
          </cell>
          <cell r="AE19">
            <v>2.2393000000000003E-2</v>
          </cell>
          <cell r="AF19">
            <v>2.2577E-2</v>
          </cell>
          <cell r="AG19">
            <v>2.2747999999999997E-2</v>
          </cell>
          <cell r="AH19">
            <v>2.2938E-2</v>
          </cell>
          <cell r="AI19">
            <v>2.3100999999999997E-2</v>
          </cell>
          <cell r="AJ19">
            <v>2.3258000000000001E-2</v>
          </cell>
          <cell r="AK19">
            <v>2.3427000000000003E-2</v>
          </cell>
          <cell r="AL19">
            <v>2.3613000000000002E-2</v>
          </cell>
          <cell r="AM19">
            <v>2.3755999999999999E-2</v>
          </cell>
          <cell r="AN19">
            <v>2.3913999999999998E-2</v>
          </cell>
          <cell r="AO19">
            <v>2.4077000000000001E-2</v>
          </cell>
          <cell r="AP19">
            <v>2.4233999999999999E-2</v>
          </cell>
          <cell r="AQ19">
            <v>2.4397000000000002E-2</v>
          </cell>
          <cell r="AR19">
            <v>2.4542000000000001E-2</v>
          </cell>
          <cell r="AS19">
            <v>2.4688000000000002E-2</v>
          </cell>
          <cell r="AT19">
            <v>2.4849000000000003E-2</v>
          </cell>
          <cell r="AU19">
            <v>2.4987000000000002E-2</v>
          </cell>
          <cell r="AV19">
            <v>2.5119999999999996E-2</v>
          </cell>
          <cell r="AW19">
            <v>2.5272999999999997E-2</v>
          </cell>
          <cell r="AX19">
            <v>2.5403000000000002E-2</v>
          </cell>
          <cell r="AY19">
            <v>2.5541000000000001E-2</v>
          </cell>
          <cell r="AZ19">
            <v>2.5683999999999998E-2</v>
          </cell>
          <cell r="BA19">
            <v>2.5812000000000002E-2</v>
          </cell>
          <cell r="BB19">
            <v>2.5946999999999998E-2</v>
          </cell>
          <cell r="BC19">
            <v>2.6083000000000002E-2</v>
          </cell>
          <cell r="BD19">
            <v>2.6211999999999999E-2</v>
          </cell>
          <cell r="BE19">
            <v>2.6338E-2</v>
          </cell>
          <cell r="BF19">
            <v>2.6476E-2</v>
          </cell>
          <cell r="BG19">
            <v>2.6595000000000001E-2</v>
          </cell>
          <cell r="BH19">
            <v>2.6712E-2</v>
          </cell>
          <cell r="BI19">
            <v>2.6835999999999999E-2</v>
          </cell>
          <cell r="BJ19">
            <v>2.6835999999999999E-2</v>
          </cell>
          <cell r="BK19">
            <v>2.6835999999999999E-2</v>
          </cell>
          <cell r="BL19">
            <v>2.6835999999999999E-2</v>
          </cell>
        </row>
        <row r="20">
          <cell r="D20">
            <v>1.6767000000000001E-2</v>
          </cell>
          <cell r="E20">
            <v>1.6767000000000001E-2</v>
          </cell>
          <cell r="F20">
            <v>1.7083000000000001E-2</v>
          </cell>
          <cell r="G20">
            <v>1.7326000000000001E-2</v>
          </cell>
          <cell r="H20">
            <v>1.7566999999999999E-2</v>
          </cell>
          <cell r="I20">
            <v>1.7817E-2</v>
          </cell>
          <cell r="J20">
            <v>1.8065999999999999E-2</v>
          </cell>
          <cell r="K20">
            <v>1.8286999999999998E-2</v>
          </cell>
          <cell r="L20">
            <v>1.8495999999999999E-2</v>
          </cell>
          <cell r="M20">
            <v>1.8720000000000001E-2</v>
          </cell>
          <cell r="N20">
            <v>1.8951999999999997E-2</v>
          </cell>
          <cell r="O20">
            <v>1.9167999999999998E-2</v>
          </cell>
          <cell r="P20">
            <v>1.9374000000000002E-2</v>
          </cell>
          <cell r="Q20">
            <v>1.9596000000000002E-2</v>
          </cell>
          <cell r="R20">
            <v>1.9798000000000003E-2</v>
          </cell>
          <cell r="S20">
            <v>2.0008999999999999E-2</v>
          </cell>
          <cell r="T20">
            <v>2.0237999999999999E-2</v>
          </cell>
          <cell r="U20">
            <v>2.0429000000000003E-2</v>
          </cell>
          <cell r="V20">
            <v>2.0662E-2</v>
          </cell>
          <cell r="W20">
            <v>2.0851000000000001E-2</v>
          </cell>
          <cell r="X20">
            <v>2.1038000000000001E-2</v>
          </cell>
          <cell r="Y20">
            <v>2.1241999999999997E-2</v>
          </cell>
          <cell r="Z20">
            <v>2.1470999999999997E-2</v>
          </cell>
          <cell r="AA20">
            <v>2.164E-2</v>
          </cell>
          <cell r="AB20">
            <v>2.1831999999999997E-2</v>
          </cell>
          <cell r="AC20">
            <v>2.2036E-2</v>
          </cell>
          <cell r="AD20">
            <v>2.2213999999999998E-2</v>
          </cell>
          <cell r="AE20">
            <v>2.2393000000000003E-2</v>
          </cell>
          <cell r="AF20">
            <v>2.2577E-2</v>
          </cell>
          <cell r="AG20">
            <v>2.2747999999999997E-2</v>
          </cell>
          <cell r="AH20">
            <v>2.2938E-2</v>
          </cell>
          <cell r="AI20">
            <v>2.3100999999999997E-2</v>
          </cell>
          <cell r="AJ20">
            <v>2.3258000000000001E-2</v>
          </cell>
          <cell r="AK20">
            <v>2.3427000000000003E-2</v>
          </cell>
          <cell r="AL20">
            <v>2.3613000000000002E-2</v>
          </cell>
          <cell r="AM20">
            <v>2.3755999999999999E-2</v>
          </cell>
          <cell r="AN20">
            <v>2.3913999999999998E-2</v>
          </cell>
          <cell r="AO20">
            <v>2.4077000000000001E-2</v>
          </cell>
          <cell r="AP20">
            <v>2.4233999999999999E-2</v>
          </cell>
          <cell r="AQ20">
            <v>2.4397000000000002E-2</v>
          </cell>
          <cell r="AR20">
            <v>2.4542000000000001E-2</v>
          </cell>
          <cell r="AS20">
            <v>2.4688000000000002E-2</v>
          </cell>
          <cell r="AT20">
            <v>2.4849000000000003E-2</v>
          </cell>
          <cell r="AU20">
            <v>2.4987000000000002E-2</v>
          </cell>
          <cell r="AV20">
            <v>2.5119999999999996E-2</v>
          </cell>
          <cell r="AW20">
            <v>2.5272999999999997E-2</v>
          </cell>
          <cell r="AX20">
            <v>2.5403000000000002E-2</v>
          </cell>
          <cell r="AY20">
            <v>2.5541000000000001E-2</v>
          </cell>
          <cell r="AZ20">
            <v>2.5683999999999998E-2</v>
          </cell>
          <cell r="BA20">
            <v>2.5812000000000002E-2</v>
          </cell>
          <cell r="BB20">
            <v>2.5946999999999998E-2</v>
          </cell>
          <cell r="BC20">
            <v>2.6083000000000002E-2</v>
          </cell>
          <cell r="BD20">
            <v>2.6211999999999999E-2</v>
          </cell>
          <cell r="BE20">
            <v>2.6338E-2</v>
          </cell>
          <cell r="BF20">
            <v>2.6476E-2</v>
          </cell>
          <cell r="BG20">
            <v>2.6595000000000001E-2</v>
          </cell>
          <cell r="BH20">
            <v>2.6712E-2</v>
          </cell>
          <cell r="BI20">
            <v>2.6835999999999999E-2</v>
          </cell>
          <cell r="BJ20">
            <v>2.6835999999999999E-2</v>
          </cell>
          <cell r="BK20">
            <v>2.6835999999999999E-2</v>
          </cell>
          <cell r="BL20">
            <v>2.6835999999999999E-2</v>
          </cell>
        </row>
        <row r="21">
          <cell r="D21">
            <v>1.6767000000000001E-2</v>
          </cell>
          <cell r="E21">
            <v>1.6767000000000001E-2</v>
          </cell>
          <cell r="F21">
            <v>1.7083000000000001E-2</v>
          </cell>
          <cell r="G21">
            <v>1.7326000000000001E-2</v>
          </cell>
          <cell r="H21">
            <v>1.7566999999999999E-2</v>
          </cell>
          <cell r="I21">
            <v>1.7817E-2</v>
          </cell>
          <cell r="J21">
            <v>1.8065999999999999E-2</v>
          </cell>
          <cell r="K21">
            <v>1.8286999999999998E-2</v>
          </cell>
          <cell r="L21">
            <v>1.8495999999999999E-2</v>
          </cell>
          <cell r="M21">
            <v>1.8720000000000001E-2</v>
          </cell>
          <cell r="N21">
            <v>1.8951999999999997E-2</v>
          </cell>
          <cell r="O21">
            <v>1.9167999999999998E-2</v>
          </cell>
          <cell r="P21">
            <v>1.9374000000000002E-2</v>
          </cell>
          <cell r="Q21">
            <v>1.9596000000000002E-2</v>
          </cell>
          <cell r="R21">
            <v>1.9798000000000003E-2</v>
          </cell>
          <cell r="S21">
            <v>2.0008999999999999E-2</v>
          </cell>
          <cell r="T21">
            <v>2.0237999999999999E-2</v>
          </cell>
          <cell r="U21">
            <v>2.0429000000000003E-2</v>
          </cell>
          <cell r="V21">
            <v>2.0662E-2</v>
          </cell>
          <cell r="W21">
            <v>2.0851000000000001E-2</v>
          </cell>
          <cell r="X21">
            <v>2.1038000000000001E-2</v>
          </cell>
          <cell r="Y21">
            <v>2.1241999999999997E-2</v>
          </cell>
          <cell r="Z21">
            <v>2.1470999999999997E-2</v>
          </cell>
          <cell r="AA21">
            <v>2.164E-2</v>
          </cell>
          <cell r="AB21">
            <v>2.1831999999999997E-2</v>
          </cell>
          <cell r="AC21">
            <v>2.2036E-2</v>
          </cell>
          <cell r="AD21">
            <v>2.2213999999999998E-2</v>
          </cell>
          <cell r="AE21">
            <v>2.2393000000000003E-2</v>
          </cell>
          <cell r="AF21">
            <v>2.2577E-2</v>
          </cell>
          <cell r="AG21">
            <v>2.2747999999999997E-2</v>
          </cell>
          <cell r="AH21">
            <v>2.2938E-2</v>
          </cell>
          <cell r="AI21">
            <v>2.3100999999999997E-2</v>
          </cell>
          <cell r="AJ21">
            <v>2.3258000000000001E-2</v>
          </cell>
          <cell r="AK21">
            <v>2.3427000000000003E-2</v>
          </cell>
          <cell r="AL21">
            <v>2.3613000000000002E-2</v>
          </cell>
          <cell r="AM21">
            <v>2.3755999999999999E-2</v>
          </cell>
          <cell r="AN21">
            <v>2.3913999999999998E-2</v>
          </cell>
          <cell r="AO21">
            <v>2.4077000000000001E-2</v>
          </cell>
          <cell r="AP21">
            <v>2.4233999999999999E-2</v>
          </cell>
          <cell r="AQ21">
            <v>2.4397000000000002E-2</v>
          </cell>
          <cell r="AR21">
            <v>2.4542000000000001E-2</v>
          </cell>
          <cell r="AS21">
            <v>2.4688000000000002E-2</v>
          </cell>
          <cell r="AT21">
            <v>2.4849000000000003E-2</v>
          </cell>
          <cell r="AU21">
            <v>2.4987000000000002E-2</v>
          </cell>
          <cell r="AV21">
            <v>2.5119999999999996E-2</v>
          </cell>
          <cell r="AW21">
            <v>2.5272999999999997E-2</v>
          </cell>
          <cell r="AX21">
            <v>2.5403000000000002E-2</v>
          </cell>
          <cell r="AY21">
            <v>2.5541000000000001E-2</v>
          </cell>
          <cell r="AZ21">
            <v>2.5683999999999998E-2</v>
          </cell>
          <cell r="BA21">
            <v>2.5812000000000002E-2</v>
          </cell>
          <cell r="BB21">
            <v>2.5946999999999998E-2</v>
          </cell>
          <cell r="BC21">
            <v>2.6083000000000002E-2</v>
          </cell>
          <cell r="BD21">
            <v>2.6211999999999999E-2</v>
          </cell>
          <cell r="BE21">
            <v>2.6338E-2</v>
          </cell>
          <cell r="BF21">
            <v>2.6476E-2</v>
          </cell>
          <cell r="BG21">
            <v>2.6595000000000001E-2</v>
          </cell>
          <cell r="BH21">
            <v>2.6712E-2</v>
          </cell>
          <cell r="BI21">
            <v>2.6835999999999999E-2</v>
          </cell>
          <cell r="BJ21">
            <v>2.6835999999999999E-2</v>
          </cell>
          <cell r="BK21">
            <v>2.6835999999999999E-2</v>
          </cell>
          <cell r="BL21">
            <v>2.6835999999999999E-2</v>
          </cell>
        </row>
        <row r="22">
          <cell r="D22">
            <v>1.6767000000000001E-2</v>
          </cell>
          <cell r="E22">
            <v>1.6767000000000001E-2</v>
          </cell>
          <cell r="F22">
            <v>1.7083000000000001E-2</v>
          </cell>
          <cell r="G22">
            <v>1.7326000000000001E-2</v>
          </cell>
          <cell r="H22">
            <v>1.7566999999999999E-2</v>
          </cell>
          <cell r="I22">
            <v>1.7817E-2</v>
          </cell>
          <cell r="J22">
            <v>1.8065999999999999E-2</v>
          </cell>
          <cell r="K22">
            <v>1.8286999999999998E-2</v>
          </cell>
          <cell r="L22">
            <v>1.8495999999999999E-2</v>
          </cell>
          <cell r="M22">
            <v>1.8720000000000001E-2</v>
          </cell>
          <cell r="N22">
            <v>1.8951999999999997E-2</v>
          </cell>
          <cell r="O22">
            <v>1.9167999999999998E-2</v>
          </cell>
          <cell r="P22">
            <v>1.9374000000000002E-2</v>
          </cell>
          <cell r="Q22">
            <v>1.9596000000000002E-2</v>
          </cell>
          <cell r="R22">
            <v>1.9798000000000003E-2</v>
          </cell>
          <cell r="S22">
            <v>2.0008999999999999E-2</v>
          </cell>
          <cell r="T22">
            <v>2.0237999999999999E-2</v>
          </cell>
          <cell r="U22">
            <v>2.0429000000000003E-2</v>
          </cell>
          <cell r="V22">
            <v>2.0662E-2</v>
          </cell>
          <cell r="W22">
            <v>2.0851000000000001E-2</v>
          </cell>
          <cell r="X22">
            <v>2.1038000000000001E-2</v>
          </cell>
          <cell r="Y22">
            <v>2.1241999999999997E-2</v>
          </cell>
          <cell r="Z22">
            <v>2.1470999999999997E-2</v>
          </cell>
          <cell r="AA22">
            <v>2.164E-2</v>
          </cell>
          <cell r="AB22">
            <v>2.1831999999999997E-2</v>
          </cell>
          <cell r="AC22">
            <v>2.2036E-2</v>
          </cell>
          <cell r="AD22">
            <v>2.2213999999999998E-2</v>
          </cell>
          <cell r="AE22">
            <v>2.2393000000000003E-2</v>
          </cell>
          <cell r="AF22">
            <v>2.2577E-2</v>
          </cell>
          <cell r="AG22">
            <v>2.2747999999999997E-2</v>
          </cell>
          <cell r="AH22">
            <v>2.2938E-2</v>
          </cell>
          <cell r="AI22">
            <v>2.3100999999999997E-2</v>
          </cell>
          <cell r="AJ22">
            <v>2.3258000000000001E-2</v>
          </cell>
          <cell r="AK22">
            <v>2.3427000000000003E-2</v>
          </cell>
          <cell r="AL22">
            <v>2.3613000000000002E-2</v>
          </cell>
          <cell r="AM22">
            <v>2.3755999999999999E-2</v>
          </cell>
          <cell r="AN22">
            <v>2.3913999999999998E-2</v>
          </cell>
          <cell r="AO22">
            <v>2.4077000000000001E-2</v>
          </cell>
          <cell r="AP22">
            <v>2.4233999999999999E-2</v>
          </cell>
          <cell r="AQ22">
            <v>2.4397000000000002E-2</v>
          </cell>
          <cell r="AR22">
            <v>2.4542000000000001E-2</v>
          </cell>
          <cell r="AS22">
            <v>2.4688000000000002E-2</v>
          </cell>
          <cell r="AT22">
            <v>2.4849000000000003E-2</v>
          </cell>
          <cell r="AU22">
            <v>2.4987000000000002E-2</v>
          </cell>
          <cell r="AV22">
            <v>2.5119999999999996E-2</v>
          </cell>
          <cell r="AW22">
            <v>2.5272999999999997E-2</v>
          </cell>
          <cell r="AX22">
            <v>2.5403000000000002E-2</v>
          </cell>
          <cell r="AY22">
            <v>2.5541000000000001E-2</v>
          </cell>
          <cell r="AZ22">
            <v>2.5683999999999998E-2</v>
          </cell>
          <cell r="BA22">
            <v>2.5812000000000002E-2</v>
          </cell>
          <cell r="BB22">
            <v>2.5946999999999998E-2</v>
          </cell>
          <cell r="BC22">
            <v>2.6083000000000002E-2</v>
          </cell>
          <cell r="BD22">
            <v>2.6211999999999999E-2</v>
          </cell>
          <cell r="BE22">
            <v>2.6338E-2</v>
          </cell>
          <cell r="BF22">
            <v>2.6476E-2</v>
          </cell>
          <cell r="BG22">
            <v>2.6595000000000001E-2</v>
          </cell>
          <cell r="BH22">
            <v>2.6712E-2</v>
          </cell>
          <cell r="BI22">
            <v>2.6835999999999999E-2</v>
          </cell>
          <cell r="BJ22">
            <v>2.6835999999999999E-2</v>
          </cell>
          <cell r="BK22">
            <v>2.6835999999999999E-2</v>
          </cell>
          <cell r="BL22">
            <v>2.6835999999999999E-2</v>
          </cell>
        </row>
        <row r="23">
          <cell r="D23">
            <v>1.6767000000000001E-2</v>
          </cell>
          <cell r="E23">
            <v>1.6767000000000001E-2</v>
          </cell>
          <cell r="F23">
            <v>1.7083000000000001E-2</v>
          </cell>
          <cell r="G23">
            <v>1.7326000000000001E-2</v>
          </cell>
          <cell r="H23">
            <v>1.7566999999999999E-2</v>
          </cell>
          <cell r="I23">
            <v>1.7817E-2</v>
          </cell>
          <cell r="J23">
            <v>1.8065999999999999E-2</v>
          </cell>
          <cell r="K23">
            <v>1.8286999999999998E-2</v>
          </cell>
          <cell r="L23">
            <v>1.8495999999999999E-2</v>
          </cell>
          <cell r="M23">
            <v>1.8720000000000001E-2</v>
          </cell>
          <cell r="N23">
            <v>1.8951999999999997E-2</v>
          </cell>
          <cell r="O23">
            <v>1.9167999999999998E-2</v>
          </cell>
          <cell r="P23">
            <v>1.9374000000000002E-2</v>
          </cell>
          <cell r="Q23">
            <v>1.9596000000000002E-2</v>
          </cell>
          <cell r="R23">
            <v>1.9798000000000003E-2</v>
          </cell>
          <cell r="S23">
            <v>2.0008999999999999E-2</v>
          </cell>
          <cell r="T23">
            <v>2.0237999999999999E-2</v>
          </cell>
          <cell r="U23">
            <v>2.0429000000000003E-2</v>
          </cell>
          <cell r="V23">
            <v>2.0662E-2</v>
          </cell>
          <cell r="W23">
            <v>2.0851000000000001E-2</v>
          </cell>
          <cell r="X23">
            <v>2.1038000000000001E-2</v>
          </cell>
          <cell r="Y23">
            <v>2.1241999999999997E-2</v>
          </cell>
          <cell r="Z23">
            <v>2.1470999999999997E-2</v>
          </cell>
          <cell r="AA23">
            <v>2.164E-2</v>
          </cell>
          <cell r="AB23">
            <v>2.1831999999999997E-2</v>
          </cell>
          <cell r="AC23">
            <v>2.2036E-2</v>
          </cell>
          <cell r="AD23">
            <v>2.2213999999999998E-2</v>
          </cell>
          <cell r="AE23">
            <v>2.2393000000000003E-2</v>
          </cell>
          <cell r="AF23">
            <v>2.2577E-2</v>
          </cell>
          <cell r="AG23">
            <v>2.2747999999999997E-2</v>
          </cell>
          <cell r="AH23">
            <v>2.2938E-2</v>
          </cell>
          <cell r="AI23">
            <v>2.3100999999999997E-2</v>
          </cell>
          <cell r="AJ23">
            <v>2.3258000000000001E-2</v>
          </cell>
          <cell r="AK23">
            <v>2.3427000000000003E-2</v>
          </cell>
          <cell r="AL23">
            <v>2.3613000000000002E-2</v>
          </cell>
          <cell r="AM23">
            <v>2.3755999999999999E-2</v>
          </cell>
          <cell r="AN23">
            <v>2.3913999999999998E-2</v>
          </cell>
          <cell r="AO23">
            <v>2.4077000000000001E-2</v>
          </cell>
          <cell r="AP23">
            <v>2.4233999999999999E-2</v>
          </cell>
          <cell r="AQ23">
            <v>2.4397000000000002E-2</v>
          </cell>
          <cell r="AR23">
            <v>2.4542000000000001E-2</v>
          </cell>
          <cell r="AS23">
            <v>2.4688000000000002E-2</v>
          </cell>
          <cell r="AT23">
            <v>2.4849000000000003E-2</v>
          </cell>
          <cell r="AU23">
            <v>2.4987000000000002E-2</v>
          </cell>
          <cell r="AV23">
            <v>2.5119999999999996E-2</v>
          </cell>
          <cell r="AW23">
            <v>2.5272999999999997E-2</v>
          </cell>
          <cell r="AX23">
            <v>2.5403000000000002E-2</v>
          </cell>
          <cell r="AY23">
            <v>2.5541000000000001E-2</v>
          </cell>
          <cell r="AZ23">
            <v>2.5683999999999998E-2</v>
          </cell>
          <cell r="BA23">
            <v>2.5812000000000002E-2</v>
          </cell>
          <cell r="BB23">
            <v>2.5946999999999998E-2</v>
          </cell>
          <cell r="BC23">
            <v>2.6083000000000002E-2</v>
          </cell>
          <cell r="BD23">
            <v>2.6211999999999999E-2</v>
          </cell>
          <cell r="BE23">
            <v>2.6338E-2</v>
          </cell>
          <cell r="BF23">
            <v>2.6476E-2</v>
          </cell>
          <cell r="BG23">
            <v>2.6595000000000001E-2</v>
          </cell>
          <cell r="BH23">
            <v>2.6712E-2</v>
          </cell>
          <cell r="BI23">
            <v>2.6835999999999999E-2</v>
          </cell>
          <cell r="BJ23">
            <v>2.6835999999999999E-2</v>
          </cell>
          <cell r="BK23">
            <v>2.6835999999999999E-2</v>
          </cell>
          <cell r="BL23">
            <v>2.6835999999999999E-2</v>
          </cell>
        </row>
        <row r="24">
          <cell r="D24">
            <v>1.6767000000000001E-2</v>
          </cell>
          <cell r="E24">
            <v>1.6767000000000001E-2</v>
          </cell>
          <cell r="F24">
            <v>1.7083000000000001E-2</v>
          </cell>
          <cell r="G24">
            <v>1.7326000000000001E-2</v>
          </cell>
          <cell r="H24">
            <v>1.7566999999999999E-2</v>
          </cell>
          <cell r="I24">
            <v>1.7817E-2</v>
          </cell>
          <cell r="J24">
            <v>1.8065999999999999E-2</v>
          </cell>
          <cell r="K24">
            <v>1.8286999999999998E-2</v>
          </cell>
          <cell r="L24">
            <v>1.8495999999999999E-2</v>
          </cell>
          <cell r="M24">
            <v>1.8720000000000001E-2</v>
          </cell>
          <cell r="N24">
            <v>1.8951999999999997E-2</v>
          </cell>
          <cell r="O24">
            <v>1.9167999999999998E-2</v>
          </cell>
          <cell r="P24">
            <v>1.9374000000000002E-2</v>
          </cell>
          <cell r="Q24">
            <v>1.9596000000000002E-2</v>
          </cell>
          <cell r="R24">
            <v>1.9798000000000003E-2</v>
          </cell>
          <cell r="S24">
            <v>2.0008999999999999E-2</v>
          </cell>
          <cell r="T24">
            <v>2.0237999999999999E-2</v>
          </cell>
          <cell r="U24">
            <v>2.0429000000000003E-2</v>
          </cell>
          <cell r="V24">
            <v>2.0662E-2</v>
          </cell>
          <cell r="W24">
            <v>2.0851000000000001E-2</v>
          </cell>
          <cell r="X24">
            <v>2.1038000000000001E-2</v>
          </cell>
          <cell r="Y24">
            <v>2.1241999999999997E-2</v>
          </cell>
          <cell r="Z24">
            <v>2.1470999999999997E-2</v>
          </cell>
          <cell r="AA24">
            <v>2.164E-2</v>
          </cell>
          <cell r="AB24">
            <v>2.1831999999999997E-2</v>
          </cell>
          <cell r="AC24">
            <v>2.2036E-2</v>
          </cell>
          <cell r="AD24">
            <v>2.2213999999999998E-2</v>
          </cell>
          <cell r="AE24">
            <v>2.2393000000000003E-2</v>
          </cell>
          <cell r="AF24">
            <v>2.2577E-2</v>
          </cell>
          <cell r="AG24">
            <v>2.2747999999999997E-2</v>
          </cell>
          <cell r="AH24">
            <v>2.2938E-2</v>
          </cell>
          <cell r="AI24">
            <v>2.3100999999999997E-2</v>
          </cell>
          <cell r="AJ24">
            <v>2.3258000000000001E-2</v>
          </cell>
          <cell r="AK24">
            <v>2.3427000000000003E-2</v>
          </cell>
          <cell r="AL24">
            <v>2.3613000000000002E-2</v>
          </cell>
          <cell r="AM24">
            <v>2.3755999999999999E-2</v>
          </cell>
          <cell r="AN24">
            <v>2.3913999999999998E-2</v>
          </cell>
          <cell r="AO24">
            <v>2.4077000000000001E-2</v>
          </cell>
          <cell r="AP24">
            <v>2.4233999999999999E-2</v>
          </cell>
          <cell r="AQ24">
            <v>2.4397000000000002E-2</v>
          </cell>
          <cell r="AR24">
            <v>2.4542000000000001E-2</v>
          </cell>
          <cell r="AS24">
            <v>2.4688000000000002E-2</v>
          </cell>
          <cell r="AT24">
            <v>2.4849000000000003E-2</v>
          </cell>
          <cell r="AU24">
            <v>2.4987000000000002E-2</v>
          </cell>
          <cell r="AV24">
            <v>2.5119999999999996E-2</v>
          </cell>
          <cell r="AW24">
            <v>2.5272999999999997E-2</v>
          </cell>
          <cell r="AX24">
            <v>2.5403000000000002E-2</v>
          </cell>
          <cell r="AY24">
            <v>2.5541000000000001E-2</v>
          </cell>
          <cell r="AZ24">
            <v>2.5683999999999998E-2</v>
          </cell>
          <cell r="BA24">
            <v>2.5812000000000002E-2</v>
          </cell>
          <cell r="BB24">
            <v>2.5946999999999998E-2</v>
          </cell>
          <cell r="BC24">
            <v>2.6083000000000002E-2</v>
          </cell>
          <cell r="BD24">
            <v>2.6211999999999999E-2</v>
          </cell>
          <cell r="BE24">
            <v>2.6338E-2</v>
          </cell>
          <cell r="BF24">
            <v>2.6476E-2</v>
          </cell>
          <cell r="BG24">
            <v>2.6595000000000001E-2</v>
          </cell>
          <cell r="BH24">
            <v>2.6712E-2</v>
          </cell>
          <cell r="BI24">
            <v>2.6835999999999999E-2</v>
          </cell>
          <cell r="BJ24">
            <v>2.6835999999999999E-2</v>
          </cell>
          <cell r="BK24">
            <v>2.6835999999999999E-2</v>
          </cell>
          <cell r="BL24">
            <v>2.6835999999999999E-2</v>
          </cell>
        </row>
        <row r="64">
          <cell r="D64">
            <v>1.1429E-2</v>
          </cell>
          <cell r="E64">
            <v>1.1429E-2</v>
          </cell>
          <cell r="F64">
            <v>1.1429E-2</v>
          </cell>
          <cell r="G64">
            <v>1.1429E-2</v>
          </cell>
          <cell r="H64">
            <v>1.1429E-2</v>
          </cell>
          <cell r="I64">
            <v>1.1429E-2</v>
          </cell>
          <cell r="J64">
            <v>1.1429E-2</v>
          </cell>
          <cell r="K64">
            <v>1.1429E-2</v>
          </cell>
          <cell r="L64">
            <v>1.1429E-2</v>
          </cell>
          <cell r="M64">
            <v>1.1429E-2</v>
          </cell>
          <cell r="N64">
            <v>1.1429E-2</v>
          </cell>
          <cell r="O64">
            <v>1.1429E-2</v>
          </cell>
          <cell r="P64">
            <v>1.1429E-2</v>
          </cell>
          <cell r="Q64">
            <v>1.1429E-2</v>
          </cell>
          <cell r="R64">
            <v>1.1429E-2</v>
          </cell>
          <cell r="S64">
            <v>1.1429E-2</v>
          </cell>
          <cell r="T64">
            <v>1.1429E-2</v>
          </cell>
          <cell r="U64">
            <v>1.1429E-2</v>
          </cell>
          <cell r="V64">
            <v>1.1429E-2</v>
          </cell>
          <cell r="W64">
            <v>1.1429E-2</v>
          </cell>
          <cell r="X64">
            <v>1.1429E-2</v>
          </cell>
          <cell r="Y64">
            <v>1.1429E-2</v>
          </cell>
          <cell r="Z64">
            <v>1.1429E-2</v>
          </cell>
          <cell r="AA64">
            <v>1.1429E-2</v>
          </cell>
          <cell r="AB64">
            <v>1.1429E-2</v>
          </cell>
          <cell r="AC64">
            <v>1.1429E-2</v>
          </cell>
          <cell r="AD64">
            <v>1.1429E-2</v>
          </cell>
          <cell r="AE64">
            <v>1.1429E-2</v>
          </cell>
          <cell r="AF64">
            <v>1.1429E-2</v>
          </cell>
          <cell r="AG64">
            <v>1.1429E-2</v>
          </cell>
          <cell r="AH64">
            <v>1.1429E-2</v>
          </cell>
          <cell r="AI64">
            <v>1.1429E-2</v>
          </cell>
          <cell r="AJ64">
            <v>1.1429E-2</v>
          </cell>
          <cell r="AK64">
            <v>1.1429E-2</v>
          </cell>
          <cell r="AL64">
            <v>1.1429E-2</v>
          </cell>
          <cell r="AM64">
            <v>1.1429E-2</v>
          </cell>
          <cell r="AN64">
            <v>1.1429E-2</v>
          </cell>
          <cell r="AO64">
            <v>1.1429E-2</v>
          </cell>
          <cell r="AP64">
            <v>1.1429E-2</v>
          </cell>
          <cell r="AQ64">
            <v>1.1429E-2</v>
          </cell>
          <cell r="AR64">
            <v>1.1429E-2</v>
          </cell>
          <cell r="AS64">
            <v>1.1429E-2</v>
          </cell>
          <cell r="AT64">
            <v>1.1429E-2</v>
          </cell>
          <cell r="AU64">
            <v>1.1429E-2</v>
          </cell>
          <cell r="AV64">
            <v>1.1429E-2</v>
          </cell>
          <cell r="AW64">
            <v>1.1429E-2</v>
          </cell>
          <cell r="AX64">
            <v>1.1429E-2</v>
          </cell>
          <cell r="AY64">
            <v>1.1429E-2</v>
          </cell>
          <cell r="AZ64">
            <v>1.1429E-2</v>
          </cell>
          <cell r="BA64">
            <v>1.1429E-2</v>
          </cell>
          <cell r="BB64">
            <v>1.1429E-2</v>
          </cell>
          <cell r="BC64">
            <v>1.1429E-2</v>
          </cell>
          <cell r="BD64">
            <v>1.1429E-2</v>
          </cell>
          <cell r="BE64">
            <v>1.1429E-2</v>
          </cell>
          <cell r="BF64">
            <v>1.1429E-2</v>
          </cell>
          <cell r="BG64">
            <v>1.1429E-2</v>
          </cell>
          <cell r="BH64">
            <v>1.1429E-2</v>
          </cell>
          <cell r="BI64">
            <v>1.1429E-2</v>
          </cell>
          <cell r="BJ64">
            <v>1.1429E-2</v>
          </cell>
          <cell r="BK64">
            <v>1.1429E-2</v>
          </cell>
          <cell r="BL64">
            <v>1.1429E-2</v>
          </cell>
        </row>
        <row r="65">
          <cell r="D65">
            <v>1.1429E-2</v>
          </cell>
          <cell r="E65">
            <v>1.1429E-2</v>
          </cell>
          <cell r="F65">
            <v>1.1429E-2</v>
          </cell>
          <cell r="G65">
            <v>1.1429E-2</v>
          </cell>
          <cell r="H65">
            <v>1.1429E-2</v>
          </cell>
          <cell r="I65">
            <v>1.1429E-2</v>
          </cell>
          <cell r="J65">
            <v>1.1429E-2</v>
          </cell>
          <cell r="K65">
            <v>1.1429E-2</v>
          </cell>
          <cell r="L65">
            <v>1.1429E-2</v>
          </cell>
          <cell r="M65">
            <v>1.1429E-2</v>
          </cell>
          <cell r="N65">
            <v>1.1429E-2</v>
          </cell>
          <cell r="O65">
            <v>1.1429E-2</v>
          </cell>
          <cell r="P65">
            <v>1.1429E-2</v>
          </cell>
          <cell r="Q65">
            <v>1.1429E-2</v>
          </cell>
          <cell r="R65">
            <v>1.1429E-2</v>
          </cell>
          <cell r="S65">
            <v>1.1429E-2</v>
          </cell>
          <cell r="T65">
            <v>1.1429E-2</v>
          </cell>
          <cell r="U65">
            <v>1.1429E-2</v>
          </cell>
          <cell r="V65">
            <v>1.1429E-2</v>
          </cell>
          <cell r="W65">
            <v>1.1429E-2</v>
          </cell>
          <cell r="X65">
            <v>1.1429E-2</v>
          </cell>
          <cell r="Y65">
            <v>1.1429E-2</v>
          </cell>
          <cell r="Z65">
            <v>1.1429E-2</v>
          </cell>
          <cell r="AA65">
            <v>1.1429E-2</v>
          </cell>
          <cell r="AB65">
            <v>1.1429E-2</v>
          </cell>
          <cell r="AC65">
            <v>1.1429E-2</v>
          </cell>
          <cell r="AD65">
            <v>1.1429E-2</v>
          </cell>
          <cell r="AE65">
            <v>1.1429E-2</v>
          </cell>
          <cell r="AF65">
            <v>1.1429E-2</v>
          </cell>
          <cell r="AG65">
            <v>1.1429E-2</v>
          </cell>
          <cell r="AH65">
            <v>1.1429E-2</v>
          </cell>
          <cell r="AI65">
            <v>1.1429E-2</v>
          </cell>
          <cell r="AJ65">
            <v>1.1429E-2</v>
          </cell>
          <cell r="AK65">
            <v>1.1429E-2</v>
          </cell>
          <cell r="AL65">
            <v>1.1429E-2</v>
          </cell>
          <cell r="AM65">
            <v>1.1429E-2</v>
          </cell>
          <cell r="AN65">
            <v>1.1429E-2</v>
          </cell>
          <cell r="AO65">
            <v>1.1429E-2</v>
          </cell>
          <cell r="AP65">
            <v>1.1429E-2</v>
          </cell>
          <cell r="AQ65">
            <v>1.1429E-2</v>
          </cell>
          <cell r="AR65">
            <v>1.1429E-2</v>
          </cell>
          <cell r="AS65">
            <v>1.1429E-2</v>
          </cell>
          <cell r="AT65">
            <v>1.1429E-2</v>
          </cell>
          <cell r="AU65">
            <v>1.1429E-2</v>
          </cell>
          <cell r="AV65">
            <v>1.1429E-2</v>
          </cell>
          <cell r="AW65">
            <v>1.1429E-2</v>
          </cell>
          <cell r="AX65">
            <v>1.1429E-2</v>
          </cell>
          <cell r="AY65">
            <v>1.1429E-2</v>
          </cell>
          <cell r="AZ65">
            <v>1.1429E-2</v>
          </cell>
          <cell r="BA65">
            <v>1.1429E-2</v>
          </cell>
          <cell r="BB65">
            <v>1.1429E-2</v>
          </cell>
          <cell r="BC65">
            <v>1.1429E-2</v>
          </cell>
          <cell r="BD65">
            <v>1.1429E-2</v>
          </cell>
          <cell r="BE65">
            <v>1.1429E-2</v>
          </cell>
          <cell r="BF65">
            <v>1.1429E-2</v>
          </cell>
          <cell r="BG65">
            <v>1.1429E-2</v>
          </cell>
          <cell r="BH65">
            <v>1.1429E-2</v>
          </cell>
          <cell r="BI65">
            <v>1.1429E-2</v>
          </cell>
          <cell r="BJ65">
            <v>1.1429E-2</v>
          </cell>
          <cell r="BK65">
            <v>1.1429E-2</v>
          </cell>
          <cell r="BL65">
            <v>1.1429E-2</v>
          </cell>
        </row>
        <row r="66">
          <cell r="D66">
            <v>1.1429E-2</v>
          </cell>
          <cell r="E66">
            <v>1.1429E-2</v>
          </cell>
          <cell r="F66">
            <v>1.1429E-2</v>
          </cell>
          <cell r="G66">
            <v>1.1429E-2</v>
          </cell>
          <cell r="H66">
            <v>1.1429E-2</v>
          </cell>
          <cell r="I66">
            <v>1.1429E-2</v>
          </cell>
          <cell r="J66">
            <v>1.1429E-2</v>
          </cell>
          <cell r="K66">
            <v>1.1429E-2</v>
          </cell>
          <cell r="L66">
            <v>1.1429E-2</v>
          </cell>
          <cell r="M66">
            <v>1.1429E-2</v>
          </cell>
          <cell r="N66">
            <v>1.1429E-2</v>
          </cell>
          <cell r="O66">
            <v>1.1429E-2</v>
          </cell>
          <cell r="P66">
            <v>1.1429E-2</v>
          </cell>
          <cell r="Q66">
            <v>1.1429E-2</v>
          </cell>
          <cell r="R66">
            <v>1.1429E-2</v>
          </cell>
          <cell r="S66">
            <v>1.1429E-2</v>
          </cell>
          <cell r="T66">
            <v>1.1429E-2</v>
          </cell>
          <cell r="U66">
            <v>1.1429E-2</v>
          </cell>
          <cell r="V66">
            <v>1.1429E-2</v>
          </cell>
          <cell r="W66">
            <v>1.1429E-2</v>
          </cell>
          <cell r="X66">
            <v>1.1429E-2</v>
          </cell>
          <cell r="Y66">
            <v>1.1429E-2</v>
          </cell>
          <cell r="Z66">
            <v>1.1429E-2</v>
          </cell>
          <cell r="AA66">
            <v>1.1429E-2</v>
          </cell>
          <cell r="AB66">
            <v>1.1429E-2</v>
          </cell>
          <cell r="AC66">
            <v>1.1429E-2</v>
          </cell>
          <cell r="AD66">
            <v>1.1429E-2</v>
          </cell>
          <cell r="AE66">
            <v>1.1429E-2</v>
          </cell>
          <cell r="AF66">
            <v>1.1429E-2</v>
          </cell>
          <cell r="AG66">
            <v>1.1429E-2</v>
          </cell>
          <cell r="AH66">
            <v>1.1429E-2</v>
          </cell>
          <cell r="AI66">
            <v>1.1429E-2</v>
          </cell>
          <cell r="AJ66">
            <v>1.1429E-2</v>
          </cell>
          <cell r="AK66">
            <v>1.1429E-2</v>
          </cell>
          <cell r="AL66">
            <v>1.1429E-2</v>
          </cell>
          <cell r="AM66">
            <v>1.1429E-2</v>
          </cell>
          <cell r="AN66">
            <v>1.1429E-2</v>
          </cell>
          <cell r="AO66">
            <v>1.1429E-2</v>
          </cell>
          <cell r="AP66">
            <v>1.1429E-2</v>
          </cell>
          <cell r="AQ66">
            <v>1.1429E-2</v>
          </cell>
          <cell r="AR66">
            <v>1.1429E-2</v>
          </cell>
          <cell r="AS66">
            <v>1.1429E-2</v>
          </cell>
          <cell r="AT66">
            <v>1.1429E-2</v>
          </cell>
          <cell r="AU66">
            <v>1.1429E-2</v>
          </cell>
          <cell r="AV66">
            <v>1.1429E-2</v>
          </cell>
          <cell r="AW66">
            <v>1.1429E-2</v>
          </cell>
          <cell r="AX66">
            <v>1.1429E-2</v>
          </cell>
          <cell r="AY66">
            <v>1.1429E-2</v>
          </cell>
          <cell r="AZ66">
            <v>1.1429E-2</v>
          </cell>
          <cell r="BA66">
            <v>1.1429E-2</v>
          </cell>
          <cell r="BB66">
            <v>1.1429E-2</v>
          </cell>
          <cell r="BC66">
            <v>1.1429E-2</v>
          </cell>
          <cell r="BD66">
            <v>1.1429E-2</v>
          </cell>
          <cell r="BE66">
            <v>1.1429E-2</v>
          </cell>
          <cell r="BF66">
            <v>1.1429E-2</v>
          </cell>
          <cell r="BG66">
            <v>1.1429E-2</v>
          </cell>
          <cell r="BH66">
            <v>1.1429E-2</v>
          </cell>
          <cell r="BI66">
            <v>1.1429E-2</v>
          </cell>
          <cell r="BJ66">
            <v>1.1429E-2</v>
          </cell>
          <cell r="BK66">
            <v>1.1429E-2</v>
          </cell>
          <cell r="BL66">
            <v>1.1429E-2</v>
          </cell>
        </row>
        <row r="67">
          <cell r="D67">
            <v>1.8498000000000001E-2</v>
          </cell>
          <cell r="E67">
            <v>1.8498000000000001E-2</v>
          </cell>
          <cell r="F67">
            <v>1.8498000000000001E-2</v>
          </cell>
          <cell r="G67">
            <v>1.8498000000000001E-2</v>
          </cell>
          <cell r="H67">
            <v>1.8498000000000001E-2</v>
          </cell>
          <cell r="I67">
            <v>1.8498000000000001E-2</v>
          </cell>
          <cell r="J67">
            <v>1.8498000000000001E-2</v>
          </cell>
          <cell r="K67">
            <v>1.8498000000000001E-2</v>
          </cell>
          <cell r="L67">
            <v>1.8498000000000001E-2</v>
          </cell>
          <cell r="M67">
            <v>1.8498000000000001E-2</v>
          </cell>
          <cell r="N67">
            <v>1.8498000000000001E-2</v>
          </cell>
          <cell r="O67">
            <v>1.8498000000000001E-2</v>
          </cell>
          <cell r="P67">
            <v>1.8498000000000001E-2</v>
          </cell>
          <cell r="Q67">
            <v>1.8498000000000001E-2</v>
          </cell>
          <cell r="R67">
            <v>1.8498000000000001E-2</v>
          </cell>
          <cell r="S67">
            <v>1.8498000000000001E-2</v>
          </cell>
          <cell r="T67">
            <v>1.8498000000000001E-2</v>
          </cell>
          <cell r="U67">
            <v>1.8498000000000001E-2</v>
          </cell>
          <cell r="V67">
            <v>1.8498000000000001E-2</v>
          </cell>
          <cell r="W67">
            <v>1.8498000000000001E-2</v>
          </cell>
          <cell r="X67">
            <v>1.8498000000000001E-2</v>
          </cell>
          <cell r="Y67">
            <v>1.8498000000000001E-2</v>
          </cell>
          <cell r="Z67">
            <v>1.8498000000000001E-2</v>
          </cell>
          <cell r="AA67">
            <v>1.8498000000000001E-2</v>
          </cell>
          <cell r="AB67">
            <v>1.8498000000000001E-2</v>
          </cell>
          <cell r="AC67">
            <v>1.8498000000000001E-2</v>
          </cell>
          <cell r="AD67">
            <v>1.8498000000000001E-2</v>
          </cell>
          <cell r="AE67">
            <v>1.8498000000000001E-2</v>
          </cell>
          <cell r="AF67">
            <v>1.8498000000000001E-2</v>
          </cell>
          <cell r="AG67">
            <v>1.8498000000000001E-2</v>
          </cell>
          <cell r="AH67">
            <v>1.8498000000000001E-2</v>
          </cell>
          <cell r="AI67">
            <v>1.8498000000000001E-2</v>
          </cell>
          <cell r="AJ67">
            <v>1.8498000000000001E-2</v>
          </cell>
          <cell r="AK67">
            <v>1.8498000000000001E-2</v>
          </cell>
          <cell r="AL67">
            <v>1.8498000000000001E-2</v>
          </cell>
          <cell r="AM67">
            <v>1.8498000000000001E-2</v>
          </cell>
          <cell r="AN67">
            <v>1.8498000000000001E-2</v>
          </cell>
          <cell r="AO67">
            <v>1.8498000000000001E-2</v>
          </cell>
          <cell r="AP67">
            <v>1.8498000000000001E-2</v>
          </cell>
          <cell r="AQ67">
            <v>1.8498000000000001E-2</v>
          </cell>
          <cell r="AR67">
            <v>1.8498000000000001E-2</v>
          </cell>
          <cell r="AS67">
            <v>1.8498000000000001E-2</v>
          </cell>
          <cell r="AT67">
            <v>1.8498000000000001E-2</v>
          </cell>
          <cell r="AU67">
            <v>1.8498000000000001E-2</v>
          </cell>
          <cell r="AV67">
            <v>1.8498000000000001E-2</v>
          </cell>
          <cell r="AW67">
            <v>1.8498000000000001E-2</v>
          </cell>
          <cell r="AX67">
            <v>1.8498000000000001E-2</v>
          </cell>
          <cell r="AY67">
            <v>1.8498000000000001E-2</v>
          </cell>
          <cell r="AZ67">
            <v>1.8498000000000001E-2</v>
          </cell>
          <cell r="BA67">
            <v>1.8498000000000001E-2</v>
          </cell>
          <cell r="BB67">
            <v>1.8498000000000001E-2</v>
          </cell>
          <cell r="BC67">
            <v>1.8498000000000001E-2</v>
          </cell>
          <cell r="BD67">
            <v>1.8498000000000001E-2</v>
          </cell>
          <cell r="BE67">
            <v>1.8498000000000001E-2</v>
          </cell>
          <cell r="BF67">
            <v>1.8498000000000001E-2</v>
          </cell>
          <cell r="BG67">
            <v>1.8498000000000001E-2</v>
          </cell>
          <cell r="BH67">
            <v>1.8498000000000001E-2</v>
          </cell>
          <cell r="BI67">
            <v>1.8498000000000001E-2</v>
          </cell>
          <cell r="BJ67">
            <v>1.8498000000000001E-2</v>
          </cell>
          <cell r="BK67">
            <v>1.8498000000000001E-2</v>
          </cell>
          <cell r="BL67">
            <v>1.8498000000000001E-2</v>
          </cell>
        </row>
        <row r="68">
          <cell r="D68">
            <v>1.8498000000000001E-2</v>
          </cell>
          <cell r="E68">
            <v>1.8498000000000001E-2</v>
          </cell>
          <cell r="F68">
            <v>1.8498000000000001E-2</v>
          </cell>
          <cell r="G68">
            <v>1.8498000000000001E-2</v>
          </cell>
          <cell r="H68">
            <v>1.8498000000000001E-2</v>
          </cell>
          <cell r="I68">
            <v>1.8498000000000001E-2</v>
          </cell>
          <cell r="J68">
            <v>1.8498000000000001E-2</v>
          </cell>
          <cell r="K68">
            <v>1.8498000000000001E-2</v>
          </cell>
          <cell r="L68">
            <v>1.8498000000000001E-2</v>
          </cell>
          <cell r="M68">
            <v>1.8498000000000001E-2</v>
          </cell>
          <cell r="N68">
            <v>1.8498000000000001E-2</v>
          </cell>
          <cell r="O68">
            <v>1.8498000000000001E-2</v>
          </cell>
          <cell r="P68">
            <v>1.8498000000000001E-2</v>
          </cell>
          <cell r="Q68">
            <v>1.8498000000000001E-2</v>
          </cell>
          <cell r="R68">
            <v>1.8498000000000001E-2</v>
          </cell>
          <cell r="S68">
            <v>1.8498000000000001E-2</v>
          </cell>
          <cell r="T68">
            <v>1.8498000000000001E-2</v>
          </cell>
          <cell r="U68">
            <v>1.8498000000000001E-2</v>
          </cell>
          <cell r="V68">
            <v>1.8498000000000001E-2</v>
          </cell>
          <cell r="W68">
            <v>1.8498000000000001E-2</v>
          </cell>
          <cell r="X68">
            <v>1.8498000000000001E-2</v>
          </cell>
          <cell r="Y68">
            <v>1.8498000000000001E-2</v>
          </cell>
          <cell r="Z68">
            <v>1.8498000000000001E-2</v>
          </cell>
          <cell r="AA68">
            <v>1.8498000000000001E-2</v>
          </cell>
          <cell r="AB68">
            <v>1.8498000000000001E-2</v>
          </cell>
          <cell r="AC68">
            <v>1.8498000000000001E-2</v>
          </cell>
          <cell r="AD68">
            <v>1.8498000000000001E-2</v>
          </cell>
          <cell r="AE68">
            <v>1.8498000000000001E-2</v>
          </cell>
          <cell r="AF68">
            <v>1.8498000000000001E-2</v>
          </cell>
          <cell r="AG68">
            <v>1.8498000000000001E-2</v>
          </cell>
          <cell r="AH68">
            <v>1.8498000000000001E-2</v>
          </cell>
          <cell r="AI68">
            <v>1.8498000000000001E-2</v>
          </cell>
          <cell r="AJ68">
            <v>1.8498000000000001E-2</v>
          </cell>
          <cell r="AK68">
            <v>1.8498000000000001E-2</v>
          </cell>
          <cell r="AL68">
            <v>1.8498000000000001E-2</v>
          </cell>
          <cell r="AM68">
            <v>1.8498000000000001E-2</v>
          </cell>
          <cell r="AN68">
            <v>1.8498000000000001E-2</v>
          </cell>
          <cell r="AO68">
            <v>1.8498000000000001E-2</v>
          </cell>
          <cell r="AP68">
            <v>1.8498000000000001E-2</v>
          </cell>
          <cell r="AQ68">
            <v>1.8498000000000001E-2</v>
          </cell>
          <cell r="AR68">
            <v>1.8498000000000001E-2</v>
          </cell>
          <cell r="AS68">
            <v>1.8498000000000001E-2</v>
          </cell>
          <cell r="AT68">
            <v>1.8498000000000001E-2</v>
          </cell>
          <cell r="AU68">
            <v>1.8498000000000001E-2</v>
          </cell>
          <cell r="AV68">
            <v>1.8498000000000001E-2</v>
          </cell>
          <cell r="AW68">
            <v>1.8498000000000001E-2</v>
          </cell>
          <cell r="AX68">
            <v>1.8498000000000001E-2</v>
          </cell>
          <cell r="AY68">
            <v>1.8498000000000001E-2</v>
          </cell>
          <cell r="AZ68">
            <v>1.8498000000000001E-2</v>
          </cell>
          <cell r="BA68">
            <v>1.8498000000000001E-2</v>
          </cell>
          <cell r="BB68">
            <v>1.8498000000000001E-2</v>
          </cell>
          <cell r="BC68">
            <v>1.8498000000000001E-2</v>
          </cell>
          <cell r="BD68">
            <v>1.8498000000000001E-2</v>
          </cell>
          <cell r="BE68">
            <v>1.8498000000000001E-2</v>
          </cell>
          <cell r="BF68">
            <v>1.8498000000000001E-2</v>
          </cell>
          <cell r="BG68">
            <v>1.8498000000000001E-2</v>
          </cell>
          <cell r="BH68">
            <v>1.8498000000000001E-2</v>
          </cell>
          <cell r="BI68">
            <v>1.8498000000000001E-2</v>
          </cell>
          <cell r="BJ68">
            <v>1.8498000000000001E-2</v>
          </cell>
          <cell r="BK68">
            <v>1.8498000000000001E-2</v>
          </cell>
          <cell r="BL68">
            <v>1.8498000000000001E-2</v>
          </cell>
        </row>
        <row r="69">
          <cell r="D69">
            <v>1.8498000000000001E-2</v>
          </cell>
          <cell r="E69">
            <v>1.8498000000000001E-2</v>
          </cell>
          <cell r="F69">
            <v>1.8498000000000001E-2</v>
          </cell>
          <cell r="G69">
            <v>1.8498000000000001E-2</v>
          </cell>
          <cell r="H69">
            <v>1.8498000000000001E-2</v>
          </cell>
          <cell r="I69">
            <v>1.8498000000000001E-2</v>
          </cell>
          <cell r="J69">
            <v>1.8498000000000001E-2</v>
          </cell>
          <cell r="K69">
            <v>1.8498000000000001E-2</v>
          </cell>
          <cell r="L69">
            <v>1.8498000000000001E-2</v>
          </cell>
          <cell r="M69">
            <v>1.8498000000000001E-2</v>
          </cell>
          <cell r="N69">
            <v>1.8498000000000001E-2</v>
          </cell>
          <cell r="O69">
            <v>1.8498000000000001E-2</v>
          </cell>
          <cell r="P69">
            <v>1.8498000000000001E-2</v>
          </cell>
          <cell r="Q69">
            <v>1.8498000000000001E-2</v>
          </cell>
          <cell r="R69">
            <v>1.8498000000000001E-2</v>
          </cell>
          <cell r="S69">
            <v>1.8498000000000001E-2</v>
          </cell>
          <cell r="T69">
            <v>1.8498000000000001E-2</v>
          </cell>
          <cell r="U69">
            <v>1.8498000000000001E-2</v>
          </cell>
          <cell r="V69">
            <v>1.8498000000000001E-2</v>
          </cell>
          <cell r="W69">
            <v>1.8498000000000001E-2</v>
          </cell>
          <cell r="X69">
            <v>1.8498000000000001E-2</v>
          </cell>
          <cell r="Y69">
            <v>1.8498000000000001E-2</v>
          </cell>
          <cell r="Z69">
            <v>1.8498000000000001E-2</v>
          </cell>
          <cell r="AA69">
            <v>1.8498000000000001E-2</v>
          </cell>
          <cell r="AB69">
            <v>1.8498000000000001E-2</v>
          </cell>
          <cell r="AC69">
            <v>1.8498000000000001E-2</v>
          </cell>
          <cell r="AD69">
            <v>1.8498000000000001E-2</v>
          </cell>
          <cell r="AE69">
            <v>1.8498000000000001E-2</v>
          </cell>
          <cell r="AF69">
            <v>1.8498000000000001E-2</v>
          </cell>
          <cell r="AG69">
            <v>1.8498000000000001E-2</v>
          </cell>
          <cell r="AH69">
            <v>1.8498000000000001E-2</v>
          </cell>
          <cell r="AI69">
            <v>1.8498000000000001E-2</v>
          </cell>
          <cell r="AJ69">
            <v>1.8498000000000001E-2</v>
          </cell>
          <cell r="AK69">
            <v>1.8498000000000001E-2</v>
          </cell>
          <cell r="AL69">
            <v>1.8498000000000001E-2</v>
          </cell>
          <cell r="AM69">
            <v>1.8498000000000001E-2</v>
          </cell>
          <cell r="AN69">
            <v>1.8498000000000001E-2</v>
          </cell>
          <cell r="AO69">
            <v>1.8498000000000001E-2</v>
          </cell>
          <cell r="AP69">
            <v>1.8498000000000001E-2</v>
          </cell>
          <cell r="AQ69">
            <v>1.8498000000000001E-2</v>
          </cell>
          <cell r="AR69">
            <v>1.8498000000000001E-2</v>
          </cell>
          <cell r="AS69">
            <v>1.8498000000000001E-2</v>
          </cell>
          <cell r="AT69">
            <v>1.8498000000000001E-2</v>
          </cell>
          <cell r="AU69">
            <v>1.8498000000000001E-2</v>
          </cell>
          <cell r="AV69">
            <v>1.8498000000000001E-2</v>
          </cell>
          <cell r="AW69">
            <v>1.8498000000000001E-2</v>
          </cell>
          <cell r="AX69">
            <v>1.8498000000000001E-2</v>
          </cell>
          <cell r="AY69">
            <v>1.8498000000000001E-2</v>
          </cell>
          <cell r="AZ69">
            <v>1.8498000000000001E-2</v>
          </cell>
          <cell r="BA69">
            <v>1.8498000000000001E-2</v>
          </cell>
          <cell r="BB69">
            <v>1.8498000000000001E-2</v>
          </cell>
          <cell r="BC69">
            <v>1.8498000000000001E-2</v>
          </cell>
          <cell r="BD69">
            <v>1.8498000000000001E-2</v>
          </cell>
          <cell r="BE69">
            <v>1.8498000000000001E-2</v>
          </cell>
          <cell r="BF69">
            <v>1.8498000000000001E-2</v>
          </cell>
          <cell r="BG69">
            <v>1.8498000000000001E-2</v>
          </cell>
          <cell r="BH69">
            <v>1.8498000000000001E-2</v>
          </cell>
          <cell r="BI69">
            <v>1.8498000000000001E-2</v>
          </cell>
          <cell r="BJ69">
            <v>1.8498000000000001E-2</v>
          </cell>
          <cell r="BK69">
            <v>1.8498000000000001E-2</v>
          </cell>
          <cell r="BL69">
            <v>1.8498000000000001E-2</v>
          </cell>
        </row>
        <row r="70">
          <cell r="D70">
            <v>1.8498000000000001E-2</v>
          </cell>
          <cell r="E70">
            <v>1.8498000000000001E-2</v>
          </cell>
          <cell r="F70">
            <v>1.8498000000000001E-2</v>
          </cell>
          <cell r="G70">
            <v>1.8498000000000001E-2</v>
          </cell>
          <cell r="H70">
            <v>1.8498000000000001E-2</v>
          </cell>
          <cell r="I70">
            <v>1.8498000000000001E-2</v>
          </cell>
          <cell r="J70">
            <v>1.8498000000000001E-2</v>
          </cell>
          <cell r="K70">
            <v>1.8498000000000001E-2</v>
          </cell>
          <cell r="L70">
            <v>1.8498000000000001E-2</v>
          </cell>
          <cell r="M70">
            <v>1.8498000000000001E-2</v>
          </cell>
          <cell r="N70">
            <v>1.8498000000000001E-2</v>
          </cell>
          <cell r="O70">
            <v>1.8498000000000001E-2</v>
          </cell>
          <cell r="P70">
            <v>1.8498000000000001E-2</v>
          </cell>
          <cell r="Q70">
            <v>1.8498000000000001E-2</v>
          </cell>
          <cell r="R70">
            <v>1.8498000000000001E-2</v>
          </cell>
          <cell r="S70">
            <v>1.8498000000000001E-2</v>
          </cell>
          <cell r="T70">
            <v>1.8498000000000001E-2</v>
          </cell>
          <cell r="U70">
            <v>1.8498000000000001E-2</v>
          </cell>
          <cell r="V70">
            <v>1.8498000000000001E-2</v>
          </cell>
          <cell r="W70">
            <v>1.8498000000000001E-2</v>
          </cell>
          <cell r="X70">
            <v>1.8498000000000001E-2</v>
          </cell>
          <cell r="Y70">
            <v>1.8498000000000001E-2</v>
          </cell>
          <cell r="Z70">
            <v>1.8498000000000001E-2</v>
          </cell>
          <cell r="AA70">
            <v>1.8498000000000001E-2</v>
          </cell>
          <cell r="AB70">
            <v>1.8498000000000001E-2</v>
          </cell>
          <cell r="AC70">
            <v>1.8498000000000001E-2</v>
          </cell>
          <cell r="AD70">
            <v>1.8498000000000001E-2</v>
          </cell>
          <cell r="AE70">
            <v>1.8498000000000001E-2</v>
          </cell>
          <cell r="AF70">
            <v>1.8498000000000001E-2</v>
          </cell>
          <cell r="AG70">
            <v>1.8498000000000001E-2</v>
          </cell>
          <cell r="AH70">
            <v>1.8498000000000001E-2</v>
          </cell>
          <cell r="AI70">
            <v>1.8498000000000001E-2</v>
          </cell>
          <cell r="AJ70">
            <v>1.8498000000000001E-2</v>
          </cell>
          <cell r="AK70">
            <v>1.8498000000000001E-2</v>
          </cell>
          <cell r="AL70">
            <v>1.8498000000000001E-2</v>
          </cell>
          <cell r="AM70">
            <v>1.8498000000000001E-2</v>
          </cell>
          <cell r="AN70">
            <v>1.8498000000000001E-2</v>
          </cell>
          <cell r="AO70">
            <v>1.8498000000000001E-2</v>
          </cell>
          <cell r="AP70">
            <v>1.8498000000000001E-2</v>
          </cell>
          <cell r="AQ70">
            <v>1.8498000000000001E-2</v>
          </cell>
          <cell r="AR70">
            <v>1.8498000000000001E-2</v>
          </cell>
          <cell r="AS70">
            <v>1.8498000000000001E-2</v>
          </cell>
          <cell r="AT70">
            <v>1.8498000000000001E-2</v>
          </cell>
          <cell r="AU70">
            <v>1.8498000000000001E-2</v>
          </cell>
          <cell r="AV70">
            <v>1.8498000000000001E-2</v>
          </cell>
          <cell r="AW70">
            <v>1.8498000000000001E-2</v>
          </cell>
          <cell r="AX70">
            <v>1.8498000000000001E-2</v>
          </cell>
          <cell r="AY70">
            <v>1.8498000000000001E-2</v>
          </cell>
          <cell r="AZ70">
            <v>1.8498000000000001E-2</v>
          </cell>
          <cell r="BA70">
            <v>1.8498000000000001E-2</v>
          </cell>
          <cell r="BB70">
            <v>1.8498000000000001E-2</v>
          </cell>
          <cell r="BC70">
            <v>1.8498000000000001E-2</v>
          </cell>
          <cell r="BD70">
            <v>1.8498000000000001E-2</v>
          </cell>
          <cell r="BE70">
            <v>1.8498000000000001E-2</v>
          </cell>
          <cell r="BF70">
            <v>1.8498000000000001E-2</v>
          </cell>
          <cell r="BG70">
            <v>1.8498000000000001E-2</v>
          </cell>
          <cell r="BH70">
            <v>1.8498000000000001E-2</v>
          </cell>
          <cell r="BI70">
            <v>1.8498000000000001E-2</v>
          </cell>
          <cell r="BJ70">
            <v>1.8498000000000001E-2</v>
          </cell>
          <cell r="BK70">
            <v>1.8498000000000001E-2</v>
          </cell>
          <cell r="BL70">
            <v>1.8498000000000001E-2</v>
          </cell>
        </row>
        <row r="71">
          <cell r="D71">
            <v>2.1755E-2</v>
          </cell>
          <cell r="E71">
            <v>2.1755E-2</v>
          </cell>
          <cell r="F71">
            <v>2.1755E-2</v>
          </cell>
          <cell r="G71">
            <v>2.1755E-2</v>
          </cell>
          <cell r="H71">
            <v>2.1755E-2</v>
          </cell>
          <cell r="I71">
            <v>2.1755E-2</v>
          </cell>
          <cell r="J71">
            <v>2.1755E-2</v>
          </cell>
          <cell r="K71">
            <v>2.1755E-2</v>
          </cell>
          <cell r="L71">
            <v>2.1755E-2</v>
          </cell>
          <cell r="M71">
            <v>2.1755E-2</v>
          </cell>
          <cell r="N71">
            <v>2.1755E-2</v>
          </cell>
          <cell r="O71">
            <v>2.1755E-2</v>
          </cell>
          <cell r="P71">
            <v>2.1755E-2</v>
          </cell>
          <cell r="Q71">
            <v>2.1755E-2</v>
          </cell>
          <cell r="R71">
            <v>2.1755E-2</v>
          </cell>
          <cell r="S71">
            <v>2.1755E-2</v>
          </cell>
          <cell r="T71">
            <v>2.1755E-2</v>
          </cell>
          <cell r="U71">
            <v>2.1755E-2</v>
          </cell>
          <cell r="V71">
            <v>2.1755E-2</v>
          </cell>
          <cell r="W71">
            <v>2.1755E-2</v>
          </cell>
          <cell r="X71">
            <v>2.1755E-2</v>
          </cell>
          <cell r="Y71">
            <v>2.1755E-2</v>
          </cell>
          <cell r="Z71">
            <v>2.1755E-2</v>
          </cell>
          <cell r="AA71">
            <v>2.1755E-2</v>
          </cell>
          <cell r="AB71">
            <v>2.1755E-2</v>
          </cell>
          <cell r="AC71">
            <v>2.1755E-2</v>
          </cell>
          <cell r="AD71">
            <v>2.1755E-2</v>
          </cell>
          <cell r="AE71">
            <v>2.1755E-2</v>
          </cell>
          <cell r="AF71">
            <v>2.1755E-2</v>
          </cell>
          <cell r="AG71">
            <v>2.1755E-2</v>
          </cell>
          <cell r="AH71">
            <v>2.1755E-2</v>
          </cell>
          <cell r="AI71">
            <v>2.1755E-2</v>
          </cell>
          <cell r="AJ71">
            <v>2.1755E-2</v>
          </cell>
          <cell r="AK71">
            <v>2.1755E-2</v>
          </cell>
          <cell r="AL71">
            <v>2.1755E-2</v>
          </cell>
          <cell r="AM71">
            <v>2.1755E-2</v>
          </cell>
          <cell r="AN71">
            <v>2.1755E-2</v>
          </cell>
          <cell r="AO71">
            <v>2.1755E-2</v>
          </cell>
          <cell r="AP71">
            <v>2.1755E-2</v>
          </cell>
          <cell r="AQ71">
            <v>2.1755E-2</v>
          </cell>
          <cell r="AR71">
            <v>2.1755E-2</v>
          </cell>
          <cell r="AS71">
            <v>2.1755E-2</v>
          </cell>
          <cell r="AT71">
            <v>2.1755E-2</v>
          </cell>
          <cell r="AU71">
            <v>2.1755E-2</v>
          </cell>
          <cell r="AV71">
            <v>2.1755E-2</v>
          </cell>
          <cell r="AW71">
            <v>2.1755E-2</v>
          </cell>
          <cell r="AX71">
            <v>2.1755E-2</v>
          </cell>
          <cell r="AY71">
            <v>2.1755E-2</v>
          </cell>
          <cell r="AZ71">
            <v>2.1755E-2</v>
          </cell>
          <cell r="BA71">
            <v>2.1755E-2</v>
          </cell>
          <cell r="BB71">
            <v>2.1755E-2</v>
          </cell>
          <cell r="BC71">
            <v>2.1755E-2</v>
          </cell>
          <cell r="BD71">
            <v>2.1755E-2</v>
          </cell>
          <cell r="BE71">
            <v>2.1755E-2</v>
          </cell>
          <cell r="BF71">
            <v>2.1755E-2</v>
          </cell>
          <cell r="BG71">
            <v>2.1755E-2</v>
          </cell>
          <cell r="BH71">
            <v>2.1755E-2</v>
          </cell>
          <cell r="BI71">
            <v>2.1755E-2</v>
          </cell>
          <cell r="BJ71">
            <v>2.1755E-2</v>
          </cell>
          <cell r="BK71">
            <v>2.1755E-2</v>
          </cell>
          <cell r="BL71">
            <v>2.1755E-2</v>
          </cell>
        </row>
        <row r="72">
          <cell r="D72">
            <v>2.1755E-2</v>
          </cell>
          <cell r="E72">
            <v>2.1755E-2</v>
          </cell>
          <cell r="F72">
            <v>2.1755E-2</v>
          </cell>
          <cell r="G72">
            <v>2.1755E-2</v>
          </cell>
          <cell r="H72">
            <v>2.1755E-2</v>
          </cell>
          <cell r="I72">
            <v>2.1755E-2</v>
          </cell>
          <cell r="J72">
            <v>2.1755E-2</v>
          </cell>
          <cell r="K72">
            <v>2.1755E-2</v>
          </cell>
          <cell r="L72">
            <v>2.1755E-2</v>
          </cell>
          <cell r="M72">
            <v>2.1755E-2</v>
          </cell>
          <cell r="N72">
            <v>2.1755E-2</v>
          </cell>
          <cell r="O72">
            <v>2.1755E-2</v>
          </cell>
          <cell r="P72">
            <v>2.1755E-2</v>
          </cell>
          <cell r="Q72">
            <v>2.1755E-2</v>
          </cell>
          <cell r="R72">
            <v>2.1755E-2</v>
          </cell>
          <cell r="S72">
            <v>2.1755E-2</v>
          </cell>
          <cell r="T72">
            <v>2.1755E-2</v>
          </cell>
          <cell r="U72">
            <v>2.1755E-2</v>
          </cell>
          <cell r="V72">
            <v>2.1755E-2</v>
          </cell>
          <cell r="W72">
            <v>2.1755E-2</v>
          </cell>
          <cell r="X72">
            <v>2.1755E-2</v>
          </cell>
          <cell r="Y72">
            <v>2.1755E-2</v>
          </cell>
          <cell r="Z72">
            <v>2.1755E-2</v>
          </cell>
          <cell r="AA72">
            <v>2.1755E-2</v>
          </cell>
          <cell r="AB72">
            <v>2.1755E-2</v>
          </cell>
          <cell r="AC72">
            <v>2.1755E-2</v>
          </cell>
          <cell r="AD72">
            <v>2.1755E-2</v>
          </cell>
          <cell r="AE72">
            <v>2.1755E-2</v>
          </cell>
          <cell r="AF72">
            <v>2.1755E-2</v>
          </cell>
          <cell r="AG72">
            <v>2.1755E-2</v>
          </cell>
          <cell r="AH72">
            <v>2.1755E-2</v>
          </cell>
          <cell r="AI72">
            <v>2.1755E-2</v>
          </cell>
          <cell r="AJ72">
            <v>2.1755E-2</v>
          </cell>
          <cell r="AK72">
            <v>2.1755E-2</v>
          </cell>
          <cell r="AL72">
            <v>2.1755E-2</v>
          </cell>
          <cell r="AM72">
            <v>2.1755E-2</v>
          </cell>
          <cell r="AN72">
            <v>2.1755E-2</v>
          </cell>
          <cell r="AO72">
            <v>2.1755E-2</v>
          </cell>
          <cell r="AP72">
            <v>2.1755E-2</v>
          </cell>
          <cell r="AQ72">
            <v>2.1755E-2</v>
          </cell>
          <cell r="AR72">
            <v>2.1755E-2</v>
          </cell>
          <cell r="AS72">
            <v>2.1755E-2</v>
          </cell>
          <cell r="AT72">
            <v>2.1755E-2</v>
          </cell>
          <cell r="AU72">
            <v>2.1755E-2</v>
          </cell>
          <cell r="AV72">
            <v>2.1755E-2</v>
          </cell>
          <cell r="AW72">
            <v>2.1755E-2</v>
          </cell>
          <cell r="AX72">
            <v>2.1755E-2</v>
          </cell>
          <cell r="AY72">
            <v>2.1755E-2</v>
          </cell>
          <cell r="AZ72">
            <v>2.1755E-2</v>
          </cell>
          <cell r="BA72">
            <v>2.1755E-2</v>
          </cell>
          <cell r="BB72">
            <v>2.1755E-2</v>
          </cell>
          <cell r="BC72">
            <v>2.1755E-2</v>
          </cell>
          <cell r="BD72">
            <v>2.1755E-2</v>
          </cell>
          <cell r="BE72">
            <v>2.1755E-2</v>
          </cell>
          <cell r="BF72">
            <v>2.1755E-2</v>
          </cell>
          <cell r="BG72">
            <v>2.1755E-2</v>
          </cell>
          <cell r="BH72">
            <v>2.1755E-2</v>
          </cell>
          <cell r="BI72">
            <v>2.1755E-2</v>
          </cell>
          <cell r="BJ72">
            <v>2.1755E-2</v>
          </cell>
          <cell r="BK72">
            <v>2.1755E-2</v>
          </cell>
          <cell r="BL72">
            <v>2.1755E-2</v>
          </cell>
        </row>
        <row r="73">
          <cell r="D73">
            <v>2.1755E-2</v>
          </cell>
          <cell r="E73">
            <v>2.1755E-2</v>
          </cell>
          <cell r="F73">
            <v>2.1755E-2</v>
          </cell>
          <cell r="G73">
            <v>2.1755E-2</v>
          </cell>
          <cell r="H73">
            <v>2.1755E-2</v>
          </cell>
          <cell r="I73">
            <v>2.1755E-2</v>
          </cell>
          <cell r="J73">
            <v>2.1755E-2</v>
          </cell>
          <cell r="K73">
            <v>2.1755E-2</v>
          </cell>
          <cell r="L73">
            <v>2.1755E-2</v>
          </cell>
          <cell r="M73">
            <v>2.1755E-2</v>
          </cell>
          <cell r="N73">
            <v>2.1755E-2</v>
          </cell>
          <cell r="O73">
            <v>2.1755E-2</v>
          </cell>
          <cell r="P73">
            <v>2.1755E-2</v>
          </cell>
          <cell r="Q73">
            <v>2.1755E-2</v>
          </cell>
          <cell r="R73">
            <v>2.1755E-2</v>
          </cell>
          <cell r="S73">
            <v>2.1755E-2</v>
          </cell>
          <cell r="T73">
            <v>2.1755E-2</v>
          </cell>
          <cell r="U73">
            <v>2.1755E-2</v>
          </cell>
          <cell r="V73">
            <v>2.1755E-2</v>
          </cell>
          <cell r="W73">
            <v>2.1755E-2</v>
          </cell>
          <cell r="X73">
            <v>2.1755E-2</v>
          </cell>
          <cell r="Y73">
            <v>2.1755E-2</v>
          </cell>
          <cell r="Z73">
            <v>2.1755E-2</v>
          </cell>
          <cell r="AA73">
            <v>2.1755E-2</v>
          </cell>
          <cell r="AB73">
            <v>2.1755E-2</v>
          </cell>
          <cell r="AC73">
            <v>2.1755E-2</v>
          </cell>
          <cell r="AD73">
            <v>2.1755E-2</v>
          </cell>
          <cell r="AE73">
            <v>2.1755E-2</v>
          </cell>
          <cell r="AF73">
            <v>2.1755E-2</v>
          </cell>
          <cell r="AG73">
            <v>2.1755E-2</v>
          </cell>
          <cell r="AH73">
            <v>2.1755E-2</v>
          </cell>
          <cell r="AI73">
            <v>2.1755E-2</v>
          </cell>
          <cell r="AJ73">
            <v>2.1755E-2</v>
          </cell>
          <cell r="AK73">
            <v>2.1755E-2</v>
          </cell>
          <cell r="AL73">
            <v>2.1755E-2</v>
          </cell>
          <cell r="AM73">
            <v>2.1755E-2</v>
          </cell>
          <cell r="AN73">
            <v>2.1755E-2</v>
          </cell>
          <cell r="AO73">
            <v>2.1755E-2</v>
          </cell>
          <cell r="AP73">
            <v>2.1755E-2</v>
          </cell>
          <cell r="AQ73">
            <v>2.1755E-2</v>
          </cell>
          <cell r="AR73">
            <v>2.1755E-2</v>
          </cell>
          <cell r="AS73">
            <v>2.1755E-2</v>
          </cell>
          <cell r="AT73">
            <v>2.1755E-2</v>
          </cell>
          <cell r="AU73">
            <v>2.1755E-2</v>
          </cell>
          <cell r="AV73">
            <v>2.1755E-2</v>
          </cell>
          <cell r="AW73">
            <v>2.1755E-2</v>
          </cell>
          <cell r="AX73">
            <v>2.1755E-2</v>
          </cell>
          <cell r="AY73">
            <v>2.1755E-2</v>
          </cell>
          <cell r="AZ73">
            <v>2.1755E-2</v>
          </cell>
          <cell r="BA73">
            <v>2.1755E-2</v>
          </cell>
          <cell r="BB73">
            <v>2.1755E-2</v>
          </cell>
          <cell r="BC73">
            <v>2.1755E-2</v>
          </cell>
          <cell r="BD73">
            <v>2.1755E-2</v>
          </cell>
          <cell r="BE73">
            <v>2.1755E-2</v>
          </cell>
          <cell r="BF73">
            <v>2.1755E-2</v>
          </cell>
          <cell r="BG73">
            <v>2.1755E-2</v>
          </cell>
          <cell r="BH73">
            <v>2.1755E-2</v>
          </cell>
          <cell r="BI73">
            <v>2.1755E-2</v>
          </cell>
          <cell r="BJ73">
            <v>2.1755E-2</v>
          </cell>
          <cell r="BK73">
            <v>2.1755E-2</v>
          </cell>
          <cell r="BL73">
            <v>2.1755E-2</v>
          </cell>
        </row>
        <row r="78">
          <cell r="D78">
            <v>8.5000000000000006E-3</v>
          </cell>
          <cell r="E78">
            <v>8.5000000000000006E-3</v>
          </cell>
          <cell r="F78">
            <v>8.5000000000000006E-3</v>
          </cell>
          <cell r="G78">
            <v>8.5000000000000006E-3</v>
          </cell>
          <cell r="H78">
            <v>8.5000000000000006E-3</v>
          </cell>
          <cell r="I78">
            <v>8.5000000000000006E-3</v>
          </cell>
          <cell r="J78">
            <v>8.5000000000000006E-3</v>
          </cell>
          <cell r="K78">
            <v>8.5000000000000006E-3</v>
          </cell>
          <cell r="L78">
            <v>8.5000000000000006E-3</v>
          </cell>
          <cell r="M78">
            <v>8.5000000000000006E-3</v>
          </cell>
          <cell r="N78">
            <v>8.5000000000000006E-3</v>
          </cell>
          <cell r="O78">
            <v>8.5000000000000006E-3</v>
          </cell>
          <cell r="P78">
            <v>8.5000000000000006E-3</v>
          </cell>
          <cell r="Q78">
            <v>8.5000000000000006E-3</v>
          </cell>
          <cell r="R78">
            <v>8.5000000000000006E-3</v>
          </cell>
          <cell r="S78">
            <v>8.5000000000000006E-3</v>
          </cell>
          <cell r="T78">
            <v>8.5000000000000006E-3</v>
          </cell>
          <cell r="U78">
            <v>8.5000000000000006E-3</v>
          </cell>
          <cell r="V78">
            <v>8.5000000000000006E-3</v>
          </cell>
          <cell r="W78">
            <v>8.5000000000000006E-3</v>
          </cell>
          <cell r="X78">
            <v>8.5000000000000006E-3</v>
          </cell>
          <cell r="Y78">
            <v>8.5000000000000006E-3</v>
          </cell>
          <cell r="Z78">
            <v>8.5000000000000006E-3</v>
          </cell>
          <cell r="AA78">
            <v>8.5000000000000006E-3</v>
          </cell>
          <cell r="AB78">
            <v>8.5000000000000006E-3</v>
          </cell>
          <cell r="AC78">
            <v>8.5000000000000006E-3</v>
          </cell>
          <cell r="AD78">
            <v>8.5000000000000006E-3</v>
          </cell>
          <cell r="AE78">
            <v>8.5000000000000006E-3</v>
          </cell>
          <cell r="AF78">
            <v>8.5000000000000006E-3</v>
          </cell>
          <cell r="AG78">
            <v>8.5000000000000006E-3</v>
          </cell>
          <cell r="AH78">
            <v>8.5000000000000006E-3</v>
          </cell>
          <cell r="AI78">
            <v>8.5000000000000006E-3</v>
          </cell>
          <cell r="AJ78">
            <v>8.5000000000000006E-3</v>
          </cell>
          <cell r="AK78">
            <v>8.5000000000000006E-3</v>
          </cell>
          <cell r="AL78">
            <v>8.5000000000000006E-3</v>
          </cell>
          <cell r="AM78">
            <v>8.5000000000000006E-3</v>
          </cell>
          <cell r="AN78">
            <v>8.5000000000000006E-3</v>
          </cell>
          <cell r="AO78">
            <v>8.5000000000000006E-3</v>
          </cell>
          <cell r="AP78">
            <v>8.5000000000000006E-3</v>
          </cell>
          <cell r="AQ78">
            <v>8.5000000000000006E-3</v>
          </cell>
          <cell r="AR78">
            <v>8.5000000000000006E-3</v>
          </cell>
          <cell r="AS78">
            <v>8.5000000000000006E-3</v>
          </cell>
          <cell r="AT78">
            <v>8.5000000000000006E-3</v>
          </cell>
          <cell r="AU78">
            <v>8.5000000000000006E-3</v>
          </cell>
          <cell r="AV78">
            <v>8.5000000000000006E-3</v>
          </cell>
          <cell r="AW78">
            <v>8.5000000000000006E-3</v>
          </cell>
          <cell r="AX78">
            <v>8.5000000000000006E-3</v>
          </cell>
          <cell r="AY78">
            <v>8.5000000000000006E-3</v>
          </cell>
          <cell r="AZ78">
            <v>8.5000000000000006E-3</v>
          </cell>
          <cell r="BA78">
            <v>8.5000000000000006E-3</v>
          </cell>
          <cell r="BB78">
            <v>8.5000000000000006E-3</v>
          </cell>
          <cell r="BC78">
            <v>8.5000000000000006E-3</v>
          </cell>
          <cell r="BD78">
            <v>8.5000000000000006E-3</v>
          </cell>
          <cell r="BE78">
            <v>8.5000000000000006E-3</v>
          </cell>
          <cell r="BF78">
            <v>8.5000000000000006E-3</v>
          </cell>
          <cell r="BG78">
            <v>8.5000000000000006E-3</v>
          </cell>
          <cell r="BH78">
            <v>8.5000000000000006E-3</v>
          </cell>
          <cell r="BI78">
            <v>8.5000000000000006E-3</v>
          </cell>
          <cell r="BJ78">
            <v>8.5000000000000006E-3</v>
          </cell>
          <cell r="BK78">
            <v>8.5000000000000006E-3</v>
          </cell>
          <cell r="BL78">
            <v>8.5000000000000006E-3</v>
          </cell>
        </row>
        <row r="82">
          <cell r="D82">
            <v>1.5E-3</v>
          </cell>
          <cell r="E82">
            <v>1.5E-3</v>
          </cell>
          <cell r="F82">
            <v>1.5E-3</v>
          </cell>
          <cell r="G82">
            <v>1.5E-3</v>
          </cell>
          <cell r="H82">
            <v>1.5E-3</v>
          </cell>
          <cell r="I82">
            <v>1.5E-3</v>
          </cell>
          <cell r="J82">
            <v>1.5E-3</v>
          </cell>
          <cell r="K82">
            <v>1.5E-3</v>
          </cell>
          <cell r="L82">
            <v>1.5E-3</v>
          </cell>
          <cell r="M82">
            <v>1.5E-3</v>
          </cell>
          <cell r="N82">
            <v>1.5E-3</v>
          </cell>
          <cell r="O82">
            <v>1.5E-3</v>
          </cell>
          <cell r="P82">
            <v>1.5E-3</v>
          </cell>
          <cell r="Q82">
            <v>1.5E-3</v>
          </cell>
          <cell r="R82">
            <v>1.5E-3</v>
          </cell>
          <cell r="S82">
            <v>1.5E-3</v>
          </cell>
          <cell r="T82">
            <v>1.5E-3</v>
          </cell>
          <cell r="U82">
            <v>1.5E-3</v>
          </cell>
          <cell r="V82">
            <v>1.5E-3</v>
          </cell>
          <cell r="W82">
            <v>1.5E-3</v>
          </cell>
          <cell r="X82">
            <v>1.5E-3</v>
          </cell>
          <cell r="Y82">
            <v>1.5E-3</v>
          </cell>
          <cell r="Z82">
            <v>1.5E-3</v>
          </cell>
          <cell r="AA82">
            <v>1.5E-3</v>
          </cell>
          <cell r="AB82">
            <v>1.5E-3</v>
          </cell>
          <cell r="AC82">
            <v>1.5E-3</v>
          </cell>
          <cell r="AD82">
            <v>1.5E-3</v>
          </cell>
          <cell r="AE82">
            <v>1.5E-3</v>
          </cell>
          <cell r="AF82">
            <v>1.5E-3</v>
          </cell>
          <cell r="AG82">
            <v>1.5E-3</v>
          </cell>
          <cell r="AH82">
            <v>1.5E-3</v>
          </cell>
          <cell r="AI82">
            <v>1.5E-3</v>
          </cell>
          <cell r="AJ82">
            <v>1.5E-3</v>
          </cell>
          <cell r="AK82">
            <v>1.5E-3</v>
          </cell>
          <cell r="AL82">
            <v>1.5E-3</v>
          </cell>
          <cell r="AM82">
            <v>1.5E-3</v>
          </cell>
          <cell r="AN82">
            <v>1.5E-3</v>
          </cell>
          <cell r="AO82">
            <v>1.5E-3</v>
          </cell>
          <cell r="AP82">
            <v>1.5E-3</v>
          </cell>
          <cell r="AQ82">
            <v>1.5E-3</v>
          </cell>
          <cell r="AR82">
            <v>1.5E-3</v>
          </cell>
          <cell r="AS82">
            <v>1.5E-3</v>
          </cell>
          <cell r="AT82">
            <v>1.5E-3</v>
          </cell>
          <cell r="AU82">
            <v>1.5E-3</v>
          </cell>
          <cell r="AV82">
            <v>1.5E-3</v>
          </cell>
          <cell r="AW82">
            <v>1.5E-3</v>
          </cell>
          <cell r="AX82">
            <v>1.5E-3</v>
          </cell>
          <cell r="AY82">
            <v>1.5E-3</v>
          </cell>
          <cell r="AZ82">
            <v>1.5E-3</v>
          </cell>
          <cell r="BA82">
            <v>1.5E-3</v>
          </cell>
          <cell r="BB82">
            <v>1.5E-3</v>
          </cell>
          <cell r="BC82">
            <v>1.5E-3</v>
          </cell>
          <cell r="BD82">
            <v>1.5E-3</v>
          </cell>
          <cell r="BE82">
            <v>1.5E-3</v>
          </cell>
          <cell r="BF82">
            <v>1.5E-3</v>
          </cell>
          <cell r="BG82">
            <v>1.5E-3</v>
          </cell>
          <cell r="BH82">
            <v>1.5E-3</v>
          </cell>
          <cell r="BI82">
            <v>1.5E-3</v>
          </cell>
          <cell r="BJ82">
            <v>1.5E-3</v>
          </cell>
          <cell r="BK82">
            <v>1.5E-3</v>
          </cell>
          <cell r="BL82">
            <v>1.5E-3</v>
          </cell>
        </row>
        <row r="83">
          <cell r="D83">
            <v>1.5E-3</v>
          </cell>
          <cell r="E83">
            <v>1.5E-3</v>
          </cell>
          <cell r="F83">
            <v>1.5E-3</v>
          </cell>
          <cell r="G83">
            <v>1.5E-3</v>
          </cell>
          <cell r="H83">
            <v>1.5E-3</v>
          </cell>
          <cell r="I83">
            <v>1.5E-3</v>
          </cell>
          <cell r="J83">
            <v>1.5E-3</v>
          </cell>
          <cell r="K83">
            <v>1.5E-3</v>
          </cell>
          <cell r="L83">
            <v>1.5E-3</v>
          </cell>
          <cell r="M83">
            <v>1.5E-3</v>
          </cell>
          <cell r="N83">
            <v>1.5E-3</v>
          </cell>
          <cell r="O83">
            <v>1.5E-3</v>
          </cell>
          <cell r="P83">
            <v>1.5E-3</v>
          </cell>
          <cell r="Q83">
            <v>1.5E-3</v>
          </cell>
          <cell r="R83">
            <v>1.5E-3</v>
          </cell>
          <cell r="S83">
            <v>1.5E-3</v>
          </cell>
          <cell r="T83">
            <v>1.5E-3</v>
          </cell>
          <cell r="U83">
            <v>1.5E-3</v>
          </cell>
          <cell r="V83">
            <v>1.5E-3</v>
          </cell>
          <cell r="W83">
            <v>1.5E-3</v>
          </cell>
          <cell r="X83">
            <v>1.5E-3</v>
          </cell>
          <cell r="Y83">
            <v>1.5E-3</v>
          </cell>
          <cell r="Z83">
            <v>1.5E-3</v>
          </cell>
          <cell r="AA83">
            <v>1.5E-3</v>
          </cell>
          <cell r="AB83">
            <v>1.5E-3</v>
          </cell>
          <cell r="AC83">
            <v>1.5E-3</v>
          </cell>
          <cell r="AD83">
            <v>1.5E-3</v>
          </cell>
          <cell r="AE83">
            <v>1.5E-3</v>
          </cell>
          <cell r="AF83">
            <v>1.5E-3</v>
          </cell>
          <cell r="AG83">
            <v>1.5E-3</v>
          </cell>
          <cell r="AH83">
            <v>1.5E-3</v>
          </cell>
          <cell r="AI83">
            <v>1.5E-3</v>
          </cell>
          <cell r="AJ83">
            <v>1.5E-3</v>
          </cell>
          <cell r="AK83">
            <v>1.5E-3</v>
          </cell>
          <cell r="AL83">
            <v>1.5E-3</v>
          </cell>
          <cell r="AM83">
            <v>1.5E-3</v>
          </cell>
          <cell r="AN83">
            <v>1.5E-3</v>
          </cell>
          <cell r="AO83">
            <v>1.5E-3</v>
          </cell>
          <cell r="AP83">
            <v>1.5E-3</v>
          </cell>
          <cell r="AQ83">
            <v>1.5E-3</v>
          </cell>
          <cell r="AR83">
            <v>1.5E-3</v>
          </cell>
          <cell r="AS83">
            <v>1.5E-3</v>
          </cell>
          <cell r="AT83">
            <v>1.5E-3</v>
          </cell>
          <cell r="AU83">
            <v>1.5E-3</v>
          </cell>
          <cell r="AV83">
            <v>1.5E-3</v>
          </cell>
          <cell r="AW83">
            <v>1.5E-3</v>
          </cell>
          <cell r="AX83">
            <v>1.5E-3</v>
          </cell>
          <cell r="AY83">
            <v>1.5E-3</v>
          </cell>
          <cell r="AZ83">
            <v>1.5E-3</v>
          </cell>
          <cell r="BA83">
            <v>1.5E-3</v>
          </cell>
          <cell r="BB83">
            <v>1.5E-3</v>
          </cell>
          <cell r="BC83">
            <v>1.5E-3</v>
          </cell>
          <cell r="BD83">
            <v>1.5E-3</v>
          </cell>
          <cell r="BE83">
            <v>1.5E-3</v>
          </cell>
          <cell r="BF83">
            <v>1.5E-3</v>
          </cell>
          <cell r="BG83">
            <v>1.5E-3</v>
          </cell>
          <cell r="BH83">
            <v>1.5E-3</v>
          </cell>
          <cell r="BI83">
            <v>1.5E-3</v>
          </cell>
          <cell r="BJ83">
            <v>1.5E-3</v>
          </cell>
          <cell r="BK83">
            <v>1.5E-3</v>
          </cell>
          <cell r="BL83">
            <v>1.5E-3</v>
          </cell>
        </row>
        <row r="84">
          <cell r="D84">
            <v>1.5E-3</v>
          </cell>
          <cell r="E84">
            <v>1.5E-3</v>
          </cell>
          <cell r="F84">
            <v>1.5E-3</v>
          </cell>
          <cell r="G84">
            <v>1.5E-3</v>
          </cell>
          <cell r="H84">
            <v>1.5E-3</v>
          </cell>
          <cell r="I84">
            <v>1.5E-3</v>
          </cell>
          <cell r="J84">
            <v>1.5E-3</v>
          </cell>
          <cell r="K84">
            <v>1.5E-3</v>
          </cell>
          <cell r="L84">
            <v>1.5E-3</v>
          </cell>
          <cell r="M84">
            <v>1.5E-3</v>
          </cell>
          <cell r="N84">
            <v>1.5E-3</v>
          </cell>
          <cell r="O84">
            <v>1.5E-3</v>
          </cell>
          <cell r="P84">
            <v>1.5E-3</v>
          </cell>
          <cell r="Q84">
            <v>1.5E-3</v>
          </cell>
          <cell r="R84">
            <v>1.5E-3</v>
          </cell>
          <cell r="S84">
            <v>1.5E-3</v>
          </cell>
          <cell r="T84">
            <v>1.5E-3</v>
          </cell>
          <cell r="U84">
            <v>1.5E-3</v>
          </cell>
          <cell r="V84">
            <v>1.5E-3</v>
          </cell>
          <cell r="W84">
            <v>1.5E-3</v>
          </cell>
          <cell r="X84">
            <v>1.5E-3</v>
          </cell>
          <cell r="Y84">
            <v>1.5E-3</v>
          </cell>
          <cell r="Z84">
            <v>1.5E-3</v>
          </cell>
          <cell r="AA84">
            <v>1.5E-3</v>
          </cell>
          <cell r="AB84">
            <v>1.5E-3</v>
          </cell>
          <cell r="AC84">
            <v>1.5E-3</v>
          </cell>
          <cell r="AD84">
            <v>1.5E-3</v>
          </cell>
          <cell r="AE84">
            <v>1.5E-3</v>
          </cell>
          <cell r="AF84">
            <v>1.5E-3</v>
          </cell>
          <cell r="AG84">
            <v>1.5E-3</v>
          </cell>
          <cell r="AH84">
            <v>1.5E-3</v>
          </cell>
          <cell r="AI84">
            <v>1.5E-3</v>
          </cell>
          <cell r="AJ84">
            <v>1.5E-3</v>
          </cell>
          <cell r="AK84">
            <v>1.5E-3</v>
          </cell>
          <cell r="AL84">
            <v>1.5E-3</v>
          </cell>
          <cell r="AM84">
            <v>1.5E-3</v>
          </cell>
          <cell r="AN84">
            <v>1.5E-3</v>
          </cell>
          <cell r="AO84">
            <v>1.5E-3</v>
          </cell>
          <cell r="AP84">
            <v>1.5E-3</v>
          </cell>
          <cell r="AQ84">
            <v>1.5E-3</v>
          </cell>
          <cell r="AR84">
            <v>1.5E-3</v>
          </cell>
          <cell r="AS84">
            <v>1.5E-3</v>
          </cell>
          <cell r="AT84">
            <v>1.5E-3</v>
          </cell>
          <cell r="AU84">
            <v>1.5E-3</v>
          </cell>
          <cell r="AV84">
            <v>1.5E-3</v>
          </cell>
          <cell r="AW84">
            <v>1.5E-3</v>
          </cell>
          <cell r="AX84">
            <v>1.5E-3</v>
          </cell>
          <cell r="AY84">
            <v>1.5E-3</v>
          </cell>
          <cell r="AZ84">
            <v>1.5E-3</v>
          </cell>
          <cell r="BA84">
            <v>1.5E-3</v>
          </cell>
          <cell r="BB84">
            <v>1.5E-3</v>
          </cell>
          <cell r="BC84">
            <v>1.5E-3</v>
          </cell>
          <cell r="BD84">
            <v>1.5E-3</v>
          </cell>
          <cell r="BE84">
            <v>1.5E-3</v>
          </cell>
          <cell r="BF84">
            <v>1.5E-3</v>
          </cell>
          <cell r="BG84">
            <v>1.5E-3</v>
          </cell>
          <cell r="BH84">
            <v>1.5E-3</v>
          </cell>
          <cell r="BI84">
            <v>1.5E-3</v>
          </cell>
          <cell r="BJ84">
            <v>1.5E-3</v>
          </cell>
          <cell r="BK84">
            <v>1.5E-3</v>
          </cell>
          <cell r="BL84">
            <v>1.5E-3</v>
          </cell>
        </row>
        <row r="85">
          <cell r="D85">
            <v>1.5E-3</v>
          </cell>
          <cell r="E85">
            <v>1.5E-3</v>
          </cell>
          <cell r="F85">
            <v>1.5E-3</v>
          </cell>
          <cell r="G85">
            <v>1.5E-3</v>
          </cell>
          <cell r="H85">
            <v>1.5E-3</v>
          </cell>
          <cell r="I85">
            <v>1.5E-3</v>
          </cell>
          <cell r="J85">
            <v>1.5E-3</v>
          </cell>
          <cell r="K85">
            <v>1.5E-3</v>
          </cell>
          <cell r="L85">
            <v>1.5E-3</v>
          </cell>
          <cell r="M85">
            <v>1.5E-3</v>
          </cell>
          <cell r="N85">
            <v>1.5E-3</v>
          </cell>
          <cell r="O85">
            <v>1.5E-3</v>
          </cell>
          <cell r="P85">
            <v>1.5E-3</v>
          </cell>
          <cell r="Q85">
            <v>1.5E-3</v>
          </cell>
          <cell r="R85">
            <v>1.5E-3</v>
          </cell>
          <cell r="S85">
            <v>1.5E-3</v>
          </cell>
          <cell r="T85">
            <v>1.5E-3</v>
          </cell>
          <cell r="U85">
            <v>1.5E-3</v>
          </cell>
          <cell r="V85">
            <v>1.5E-3</v>
          </cell>
          <cell r="W85">
            <v>1.5E-3</v>
          </cell>
          <cell r="X85">
            <v>1.5E-3</v>
          </cell>
          <cell r="Y85">
            <v>1.5E-3</v>
          </cell>
          <cell r="Z85">
            <v>1.5E-3</v>
          </cell>
          <cell r="AA85">
            <v>1.5E-3</v>
          </cell>
          <cell r="AB85">
            <v>1.5E-3</v>
          </cell>
          <cell r="AC85">
            <v>1.5E-3</v>
          </cell>
          <cell r="AD85">
            <v>1.5E-3</v>
          </cell>
          <cell r="AE85">
            <v>1.5E-3</v>
          </cell>
          <cell r="AF85">
            <v>1.5E-3</v>
          </cell>
          <cell r="AG85">
            <v>1.5E-3</v>
          </cell>
          <cell r="AH85">
            <v>1.5E-3</v>
          </cell>
          <cell r="AI85">
            <v>1.5E-3</v>
          </cell>
          <cell r="AJ85">
            <v>1.5E-3</v>
          </cell>
          <cell r="AK85">
            <v>1.5E-3</v>
          </cell>
          <cell r="AL85">
            <v>1.5E-3</v>
          </cell>
          <cell r="AM85">
            <v>1.5E-3</v>
          </cell>
          <cell r="AN85">
            <v>1.5E-3</v>
          </cell>
          <cell r="AO85">
            <v>1.5E-3</v>
          </cell>
          <cell r="AP85">
            <v>1.5E-3</v>
          </cell>
          <cell r="AQ85">
            <v>1.5E-3</v>
          </cell>
          <cell r="AR85">
            <v>1.5E-3</v>
          </cell>
          <cell r="AS85">
            <v>1.5E-3</v>
          </cell>
          <cell r="AT85">
            <v>1.5E-3</v>
          </cell>
          <cell r="AU85">
            <v>1.5E-3</v>
          </cell>
          <cell r="AV85">
            <v>1.5E-3</v>
          </cell>
          <cell r="AW85">
            <v>1.5E-3</v>
          </cell>
          <cell r="AX85">
            <v>1.5E-3</v>
          </cell>
          <cell r="AY85">
            <v>1.5E-3</v>
          </cell>
          <cell r="AZ85">
            <v>1.5E-3</v>
          </cell>
          <cell r="BA85">
            <v>1.5E-3</v>
          </cell>
          <cell r="BB85">
            <v>1.5E-3</v>
          </cell>
          <cell r="BC85">
            <v>1.5E-3</v>
          </cell>
          <cell r="BD85">
            <v>1.5E-3</v>
          </cell>
          <cell r="BE85">
            <v>1.5E-3</v>
          </cell>
          <cell r="BF85">
            <v>1.5E-3</v>
          </cell>
          <cell r="BG85">
            <v>1.5E-3</v>
          </cell>
          <cell r="BH85">
            <v>1.5E-3</v>
          </cell>
          <cell r="BI85">
            <v>1.5E-3</v>
          </cell>
          <cell r="BJ85">
            <v>1.5E-3</v>
          </cell>
          <cell r="BK85">
            <v>1.5E-3</v>
          </cell>
          <cell r="BL85">
            <v>1.5E-3</v>
          </cell>
        </row>
        <row r="86">
          <cell r="D86">
            <v>1.5E-3</v>
          </cell>
          <cell r="E86">
            <v>1.5E-3</v>
          </cell>
          <cell r="F86">
            <v>1.5E-3</v>
          </cell>
          <cell r="G86">
            <v>1.5E-3</v>
          </cell>
          <cell r="H86">
            <v>1.5E-3</v>
          </cell>
          <cell r="I86">
            <v>1.5E-3</v>
          </cell>
          <cell r="J86">
            <v>1.5E-3</v>
          </cell>
          <cell r="K86">
            <v>1.5E-3</v>
          </cell>
          <cell r="L86">
            <v>1.5E-3</v>
          </cell>
          <cell r="M86">
            <v>1.5E-3</v>
          </cell>
          <cell r="N86">
            <v>1.5E-3</v>
          </cell>
          <cell r="O86">
            <v>1.5E-3</v>
          </cell>
          <cell r="P86">
            <v>1.5E-3</v>
          </cell>
          <cell r="Q86">
            <v>1.5E-3</v>
          </cell>
          <cell r="R86">
            <v>1.5E-3</v>
          </cell>
          <cell r="S86">
            <v>1.5E-3</v>
          </cell>
          <cell r="T86">
            <v>1.5E-3</v>
          </cell>
          <cell r="U86">
            <v>1.5E-3</v>
          </cell>
          <cell r="V86">
            <v>1.5E-3</v>
          </cell>
          <cell r="W86">
            <v>1.5E-3</v>
          </cell>
          <cell r="X86">
            <v>1.5E-3</v>
          </cell>
          <cell r="Y86">
            <v>1.5E-3</v>
          </cell>
          <cell r="Z86">
            <v>1.5E-3</v>
          </cell>
          <cell r="AA86">
            <v>1.5E-3</v>
          </cell>
          <cell r="AB86">
            <v>1.5E-3</v>
          </cell>
          <cell r="AC86">
            <v>1.5E-3</v>
          </cell>
          <cell r="AD86">
            <v>1.5E-3</v>
          </cell>
          <cell r="AE86">
            <v>1.5E-3</v>
          </cell>
          <cell r="AF86">
            <v>1.5E-3</v>
          </cell>
          <cell r="AG86">
            <v>1.5E-3</v>
          </cell>
          <cell r="AH86">
            <v>1.5E-3</v>
          </cell>
          <cell r="AI86">
            <v>1.5E-3</v>
          </cell>
          <cell r="AJ86">
            <v>1.5E-3</v>
          </cell>
          <cell r="AK86">
            <v>1.5E-3</v>
          </cell>
          <cell r="AL86">
            <v>1.5E-3</v>
          </cell>
          <cell r="AM86">
            <v>1.5E-3</v>
          </cell>
          <cell r="AN86">
            <v>1.5E-3</v>
          </cell>
          <cell r="AO86">
            <v>1.5E-3</v>
          </cell>
          <cell r="AP86">
            <v>1.5E-3</v>
          </cell>
          <cell r="AQ86">
            <v>1.5E-3</v>
          </cell>
          <cell r="AR86">
            <v>1.5E-3</v>
          </cell>
          <cell r="AS86">
            <v>1.5E-3</v>
          </cell>
          <cell r="AT86">
            <v>1.5E-3</v>
          </cell>
          <cell r="AU86">
            <v>1.5E-3</v>
          </cell>
          <cell r="AV86">
            <v>1.5E-3</v>
          </cell>
          <cell r="AW86">
            <v>1.5E-3</v>
          </cell>
          <cell r="AX86">
            <v>1.5E-3</v>
          </cell>
          <cell r="AY86">
            <v>1.5E-3</v>
          </cell>
          <cell r="AZ86">
            <v>1.5E-3</v>
          </cell>
          <cell r="BA86">
            <v>1.5E-3</v>
          </cell>
          <cell r="BB86">
            <v>1.5E-3</v>
          </cell>
          <cell r="BC86">
            <v>1.5E-3</v>
          </cell>
          <cell r="BD86">
            <v>1.5E-3</v>
          </cell>
          <cell r="BE86">
            <v>1.5E-3</v>
          </cell>
          <cell r="BF86">
            <v>1.5E-3</v>
          </cell>
          <cell r="BG86">
            <v>1.5E-3</v>
          </cell>
          <cell r="BH86">
            <v>1.5E-3</v>
          </cell>
          <cell r="BI86">
            <v>1.5E-3</v>
          </cell>
          <cell r="BJ86">
            <v>1.5E-3</v>
          </cell>
          <cell r="BK86">
            <v>1.5E-3</v>
          </cell>
          <cell r="BL86">
            <v>1.5E-3</v>
          </cell>
        </row>
        <row r="87">
          <cell r="D87">
            <v>1.5E-3</v>
          </cell>
          <cell r="E87">
            <v>1.5E-3</v>
          </cell>
          <cell r="F87">
            <v>1.5E-3</v>
          </cell>
          <cell r="G87">
            <v>1.5E-3</v>
          </cell>
          <cell r="H87">
            <v>1.5E-3</v>
          </cell>
          <cell r="I87">
            <v>1.5E-3</v>
          </cell>
          <cell r="J87">
            <v>1.5E-3</v>
          </cell>
          <cell r="K87">
            <v>1.5E-3</v>
          </cell>
          <cell r="L87">
            <v>1.5E-3</v>
          </cell>
          <cell r="M87">
            <v>1.5E-3</v>
          </cell>
          <cell r="N87">
            <v>1.5E-3</v>
          </cell>
          <cell r="O87">
            <v>1.5E-3</v>
          </cell>
          <cell r="P87">
            <v>1.5E-3</v>
          </cell>
          <cell r="Q87">
            <v>1.5E-3</v>
          </cell>
          <cell r="R87">
            <v>1.5E-3</v>
          </cell>
          <cell r="S87">
            <v>1.5E-3</v>
          </cell>
          <cell r="T87">
            <v>1.5E-3</v>
          </cell>
          <cell r="U87">
            <v>1.5E-3</v>
          </cell>
          <cell r="V87">
            <v>1.5E-3</v>
          </cell>
          <cell r="W87">
            <v>1.5E-3</v>
          </cell>
          <cell r="X87">
            <v>1.5E-3</v>
          </cell>
          <cell r="Y87">
            <v>1.5E-3</v>
          </cell>
          <cell r="Z87">
            <v>1.5E-3</v>
          </cell>
          <cell r="AA87">
            <v>1.5E-3</v>
          </cell>
          <cell r="AB87">
            <v>1.5E-3</v>
          </cell>
          <cell r="AC87">
            <v>1.5E-3</v>
          </cell>
          <cell r="AD87">
            <v>1.5E-3</v>
          </cell>
          <cell r="AE87">
            <v>1.5E-3</v>
          </cell>
          <cell r="AF87">
            <v>1.5E-3</v>
          </cell>
          <cell r="AG87">
            <v>1.5E-3</v>
          </cell>
          <cell r="AH87">
            <v>1.5E-3</v>
          </cell>
          <cell r="AI87">
            <v>1.5E-3</v>
          </cell>
          <cell r="AJ87">
            <v>1.5E-3</v>
          </cell>
          <cell r="AK87">
            <v>1.5E-3</v>
          </cell>
          <cell r="AL87">
            <v>1.5E-3</v>
          </cell>
          <cell r="AM87">
            <v>1.5E-3</v>
          </cell>
          <cell r="AN87">
            <v>1.5E-3</v>
          </cell>
          <cell r="AO87">
            <v>1.5E-3</v>
          </cell>
          <cell r="AP87">
            <v>1.5E-3</v>
          </cell>
          <cell r="AQ87">
            <v>1.5E-3</v>
          </cell>
          <cell r="AR87">
            <v>1.5E-3</v>
          </cell>
          <cell r="AS87">
            <v>1.5E-3</v>
          </cell>
          <cell r="AT87">
            <v>1.5E-3</v>
          </cell>
          <cell r="AU87">
            <v>1.5E-3</v>
          </cell>
          <cell r="AV87">
            <v>1.5E-3</v>
          </cell>
          <cell r="AW87">
            <v>1.5E-3</v>
          </cell>
          <cell r="AX87">
            <v>1.5E-3</v>
          </cell>
          <cell r="AY87">
            <v>1.5E-3</v>
          </cell>
          <cell r="AZ87">
            <v>1.5E-3</v>
          </cell>
          <cell r="BA87">
            <v>1.5E-3</v>
          </cell>
          <cell r="BB87">
            <v>1.5E-3</v>
          </cell>
          <cell r="BC87">
            <v>1.5E-3</v>
          </cell>
          <cell r="BD87">
            <v>1.5E-3</v>
          </cell>
          <cell r="BE87">
            <v>1.5E-3</v>
          </cell>
          <cell r="BF87">
            <v>1.5E-3</v>
          </cell>
          <cell r="BG87">
            <v>1.5E-3</v>
          </cell>
          <cell r="BH87">
            <v>1.5E-3</v>
          </cell>
          <cell r="BI87">
            <v>1.5E-3</v>
          </cell>
          <cell r="BJ87">
            <v>1.5E-3</v>
          </cell>
          <cell r="BK87">
            <v>1.5E-3</v>
          </cell>
          <cell r="BL87">
            <v>1.5E-3</v>
          </cell>
        </row>
        <row r="88">
          <cell r="D88">
            <v>1.5E-3</v>
          </cell>
          <cell r="E88">
            <v>1.5E-3</v>
          </cell>
          <cell r="F88">
            <v>1.5E-3</v>
          </cell>
          <cell r="G88">
            <v>1.5E-3</v>
          </cell>
          <cell r="H88">
            <v>1.5E-3</v>
          </cell>
          <cell r="I88">
            <v>1.5E-3</v>
          </cell>
          <cell r="J88">
            <v>1.5E-3</v>
          </cell>
          <cell r="K88">
            <v>1.5E-3</v>
          </cell>
          <cell r="L88">
            <v>1.5E-3</v>
          </cell>
          <cell r="M88">
            <v>1.5E-3</v>
          </cell>
          <cell r="N88">
            <v>1.5E-3</v>
          </cell>
          <cell r="O88">
            <v>1.5E-3</v>
          </cell>
          <cell r="P88">
            <v>1.5E-3</v>
          </cell>
          <cell r="Q88">
            <v>1.5E-3</v>
          </cell>
          <cell r="R88">
            <v>1.5E-3</v>
          </cell>
          <cell r="S88">
            <v>1.5E-3</v>
          </cell>
          <cell r="T88">
            <v>1.5E-3</v>
          </cell>
          <cell r="U88">
            <v>1.5E-3</v>
          </cell>
          <cell r="V88">
            <v>1.5E-3</v>
          </cell>
          <cell r="W88">
            <v>1.5E-3</v>
          </cell>
          <cell r="X88">
            <v>1.5E-3</v>
          </cell>
          <cell r="Y88">
            <v>1.5E-3</v>
          </cell>
          <cell r="Z88">
            <v>1.5E-3</v>
          </cell>
          <cell r="AA88">
            <v>1.5E-3</v>
          </cell>
          <cell r="AB88">
            <v>1.5E-3</v>
          </cell>
          <cell r="AC88">
            <v>1.5E-3</v>
          </cell>
          <cell r="AD88">
            <v>1.5E-3</v>
          </cell>
          <cell r="AE88">
            <v>1.5E-3</v>
          </cell>
          <cell r="AF88">
            <v>1.5E-3</v>
          </cell>
          <cell r="AG88">
            <v>1.5E-3</v>
          </cell>
          <cell r="AH88">
            <v>1.5E-3</v>
          </cell>
          <cell r="AI88">
            <v>1.5E-3</v>
          </cell>
          <cell r="AJ88">
            <v>1.5E-3</v>
          </cell>
          <cell r="AK88">
            <v>1.5E-3</v>
          </cell>
          <cell r="AL88">
            <v>1.5E-3</v>
          </cell>
          <cell r="AM88">
            <v>1.5E-3</v>
          </cell>
          <cell r="AN88">
            <v>1.5E-3</v>
          </cell>
          <cell r="AO88">
            <v>1.5E-3</v>
          </cell>
          <cell r="AP88">
            <v>1.5E-3</v>
          </cell>
          <cell r="AQ88">
            <v>1.5E-3</v>
          </cell>
          <cell r="AR88">
            <v>1.5E-3</v>
          </cell>
          <cell r="AS88">
            <v>1.5E-3</v>
          </cell>
          <cell r="AT88">
            <v>1.5E-3</v>
          </cell>
          <cell r="AU88">
            <v>1.5E-3</v>
          </cell>
          <cell r="AV88">
            <v>1.5E-3</v>
          </cell>
          <cell r="AW88">
            <v>1.5E-3</v>
          </cell>
          <cell r="AX88">
            <v>1.5E-3</v>
          </cell>
          <cell r="AY88">
            <v>1.5E-3</v>
          </cell>
          <cell r="AZ88">
            <v>1.5E-3</v>
          </cell>
          <cell r="BA88">
            <v>1.5E-3</v>
          </cell>
          <cell r="BB88">
            <v>1.5E-3</v>
          </cell>
          <cell r="BC88">
            <v>1.5E-3</v>
          </cell>
          <cell r="BD88">
            <v>1.5E-3</v>
          </cell>
          <cell r="BE88">
            <v>1.5E-3</v>
          </cell>
          <cell r="BF88">
            <v>1.5E-3</v>
          </cell>
          <cell r="BG88">
            <v>1.5E-3</v>
          </cell>
          <cell r="BH88">
            <v>1.5E-3</v>
          </cell>
          <cell r="BI88">
            <v>1.5E-3</v>
          </cell>
          <cell r="BJ88">
            <v>1.5E-3</v>
          </cell>
          <cell r="BK88">
            <v>1.5E-3</v>
          </cell>
          <cell r="BL88">
            <v>1.5E-3</v>
          </cell>
        </row>
        <row r="89">
          <cell r="D89">
            <v>1.5E-3</v>
          </cell>
          <cell r="E89">
            <v>1.5E-3</v>
          </cell>
          <cell r="F89">
            <v>1.5E-3</v>
          </cell>
          <cell r="G89">
            <v>1.5E-3</v>
          </cell>
          <cell r="H89">
            <v>1.5E-3</v>
          </cell>
          <cell r="I89">
            <v>1.5E-3</v>
          </cell>
          <cell r="J89">
            <v>1.5E-3</v>
          </cell>
          <cell r="K89">
            <v>1.5E-3</v>
          </cell>
          <cell r="L89">
            <v>1.5E-3</v>
          </cell>
          <cell r="M89">
            <v>1.5E-3</v>
          </cell>
          <cell r="N89">
            <v>1.5E-3</v>
          </cell>
          <cell r="O89">
            <v>1.5E-3</v>
          </cell>
          <cell r="P89">
            <v>1.5E-3</v>
          </cell>
          <cell r="Q89">
            <v>1.5E-3</v>
          </cell>
          <cell r="R89">
            <v>1.5E-3</v>
          </cell>
          <cell r="S89">
            <v>1.5E-3</v>
          </cell>
          <cell r="T89">
            <v>1.5E-3</v>
          </cell>
          <cell r="U89">
            <v>1.5E-3</v>
          </cell>
          <cell r="V89">
            <v>1.5E-3</v>
          </cell>
          <cell r="W89">
            <v>1.5E-3</v>
          </cell>
          <cell r="X89">
            <v>1.5E-3</v>
          </cell>
          <cell r="Y89">
            <v>1.5E-3</v>
          </cell>
          <cell r="Z89">
            <v>1.5E-3</v>
          </cell>
          <cell r="AA89">
            <v>1.5E-3</v>
          </cell>
          <cell r="AB89">
            <v>1.5E-3</v>
          </cell>
          <cell r="AC89">
            <v>1.5E-3</v>
          </cell>
          <cell r="AD89">
            <v>1.5E-3</v>
          </cell>
          <cell r="AE89">
            <v>1.5E-3</v>
          </cell>
          <cell r="AF89">
            <v>1.5E-3</v>
          </cell>
          <cell r="AG89">
            <v>1.5E-3</v>
          </cell>
          <cell r="AH89">
            <v>1.5E-3</v>
          </cell>
          <cell r="AI89">
            <v>1.5E-3</v>
          </cell>
          <cell r="AJ89">
            <v>1.5E-3</v>
          </cell>
          <cell r="AK89">
            <v>1.5E-3</v>
          </cell>
          <cell r="AL89">
            <v>1.5E-3</v>
          </cell>
          <cell r="AM89">
            <v>1.5E-3</v>
          </cell>
          <cell r="AN89">
            <v>1.5E-3</v>
          </cell>
          <cell r="AO89">
            <v>1.5E-3</v>
          </cell>
          <cell r="AP89">
            <v>1.5E-3</v>
          </cell>
          <cell r="AQ89">
            <v>1.5E-3</v>
          </cell>
          <cell r="AR89">
            <v>1.5E-3</v>
          </cell>
          <cell r="AS89">
            <v>1.5E-3</v>
          </cell>
          <cell r="AT89">
            <v>1.5E-3</v>
          </cell>
          <cell r="AU89">
            <v>1.5E-3</v>
          </cell>
          <cell r="AV89">
            <v>1.5E-3</v>
          </cell>
          <cell r="AW89">
            <v>1.5E-3</v>
          </cell>
          <cell r="AX89">
            <v>1.5E-3</v>
          </cell>
          <cell r="AY89">
            <v>1.5E-3</v>
          </cell>
          <cell r="AZ89">
            <v>1.5E-3</v>
          </cell>
          <cell r="BA89">
            <v>1.5E-3</v>
          </cell>
          <cell r="BB89">
            <v>1.5E-3</v>
          </cell>
          <cell r="BC89">
            <v>1.5E-3</v>
          </cell>
          <cell r="BD89">
            <v>1.5E-3</v>
          </cell>
          <cell r="BE89">
            <v>1.5E-3</v>
          </cell>
          <cell r="BF89">
            <v>1.5E-3</v>
          </cell>
          <cell r="BG89">
            <v>1.5E-3</v>
          </cell>
          <cell r="BH89">
            <v>1.5E-3</v>
          </cell>
          <cell r="BI89">
            <v>1.5E-3</v>
          </cell>
          <cell r="BJ89">
            <v>1.5E-3</v>
          </cell>
          <cell r="BK89">
            <v>1.5E-3</v>
          </cell>
          <cell r="BL89">
            <v>1.5E-3</v>
          </cell>
        </row>
        <row r="90">
          <cell r="D90">
            <v>1.5E-3</v>
          </cell>
          <cell r="E90">
            <v>1.5E-3</v>
          </cell>
          <cell r="F90">
            <v>1.5E-3</v>
          </cell>
          <cell r="G90">
            <v>1.5E-3</v>
          </cell>
          <cell r="H90">
            <v>1.5E-3</v>
          </cell>
          <cell r="I90">
            <v>1.5E-3</v>
          </cell>
          <cell r="J90">
            <v>1.5E-3</v>
          </cell>
          <cell r="K90">
            <v>1.5E-3</v>
          </cell>
          <cell r="L90">
            <v>1.5E-3</v>
          </cell>
          <cell r="M90">
            <v>1.5E-3</v>
          </cell>
          <cell r="N90">
            <v>1.5E-3</v>
          </cell>
          <cell r="O90">
            <v>1.5E-3</v>
          </cell>
          <cell r="P90">
            <v>1.5E-3</v>
          </cell>
          <cell r="Q90">
            <v>1.5E-3</v>
          </cell>
          <cell r="R90">
            <v>1.5E-3</v>
          </cell>
          <cell r="S90">
            <v>1.5E-3</v>
          </cell>
          <cell r="T90">
            <v>1.5E-3</v>
          </cell>
          <cell r="U90">
            <v>1.5E-3</v>
          </cell>
          <cell r="V90">
            <v>1.5E-3</v>
          </cell>
          <cell r="W90">
            <v>1.5E-3</v>
          </cell>
          <cell r="X90">
            <v>1.5E-3</v>
          </cell>
          <cell r="Y90">
            <v>1.5E-3</v>
          </cell>
          <cell r="Z90">
            <v>1.5E-3</v>
          </cell>
          <cell r="AA90">
            <v>1.5E-3</v>
          </cell>
          <cell r="AB90">
            <v>1.5E-3</v>
          </cell>
          <cell r="AC90">
            <v>1.5E-3</v>
          </cell>
          <cell r="AD90">
            <v>1.5E-3</v>
          </cell>
          <cell r="AE90">
            <v>1.5E-3</v>
          </cell>
          <cell r="AF90">
            <v>1.5E-3</v>
          </cell>
          <cell r="AG90">
            <v>1.5E-3</v>
          </cell>
          <cell r="AH90">
            <v>1.5E-3</v>
          </cell>
          <cell r="AI90">
            <v>1.5E-3</v>
          </cell>
          <cell r="AJ90">
            <v>1.5E-3</v>
          </cell>
          <cell r="AK90">
            <v>1.5E-3</v>
          </cell>
          <cell r="AL90">
            <v>1.5E-3</v>
          </cell>
          <cell r="AM90">
            <v>1.5E-3</v>
          </cell>
          <cell r="AN90">
            <v>1.5E-3</v>
          </cell>
          <cell r="AO90">
            <v>1.5E-3</v>
          </cell>
          <cell r="AP90">
            <v>1.5E-3</v>
          </cell>
          <cell r="AQ90">
            <v>1.5E-3</v>
          </cell>
          <cell r="AR90">
            <v>1.5E-3</v>
          </cell>
          <cell r="AS90">
            <v>1.5E-3</v>
          </cell>
          <cell r="AT90">
            <v>1.5E-3</v>
          </cell>
          <cell r="AU90">
            <v>1.5E-3</v>
          </cell>
          <cell r="AV90">
            <v>1.5E-3</v>
          </cell>
          <cell r="AW90">
            <v>1.5E-3</v>
          </cell>
          <cell r="AX90">
            <v>1.5E-3</v>
          </cell>
          <cell r="AY90">
            <v>1.5E-3</v>
          </cell>
          <cell r="AZ90">
            <v>1.5E-3</v>
          </cell>
          <cell r="BA90">
            <v>1.5E-3</v>
          </cell>
          <cell r="BB90">
            <v>1.5E-3</v>
          </cell>
          <cell r="BC90">
            <v>1.5E-3</v>
          </cell>
          <cell r="BD90">
            <v>1.5E-3</v>
          </cell>
          <cell r="BE90">
            <v>1.5E-3</v>
          </cell>
          <cell r="BF90">
            <v>1.5E-3</v>
          </cell>
          <cell r="BG90">
            <v>1.5E-3</v>
          </cell>
          <cell r="BH90">
            <v>1.5E-3</v>
          </cell>
          <cell r="BI90">
            <v>1.5E-3</v>
          </cell>
          <cell r="BJ90">
            <v>1.5E-3</v>
          </cell>
          <cell r="BK90">
            <v>1.5E-3</v>
          </cell>
          <cell r="BL90">
            <v>1.5E-3</v>
          </cell>
        </row>
        <row r="91">
          <cell r="D91">
            <v>1.5E-3</v>
          </cell>
          <cell r="E91">
            <v>1.5E-3</v>
          </cell>
          <cell r="F91">
            <v>1.5E-3</v>
          </cell>
          <cell r="G91">
            <v>1.5E-3</v>
          </cell>
          <cell r="H91">
            <v>1.5E-3</v>
          </cell>
          <cell r="I91">
            <v>1.5E-3</v>
          </cell>
          <cell r="J91">
            <v>1.5E-3</v>
          </cell>
          <cell r="K91">
            <v>1.5E-3</v>
          </cell>
          <cell r="L91">
            <v>1.5E-3</v>
          </cell>
          <cell r="M91">
            <v>1.5E-3</v>
          </cell>
          <cell r="N91">
            <v>1.5E-3</v>
          </cell>
          <cell r="O91">
            <v>1.5E-3</v>
          </cell>
          <cell r="P91">
            <v>1.5E-3</v>
          </cell>
          <cell r="Q91">
            <v>1.5E-3</v>
          </cell>
          <cell r="R91">
            <v>1.5E-3</v>
          </cell>
          <cell r="S91">
            <v>1.5E-3</v>
          </cell>
          <cell r="T91">
            <v>1.5E-3</v>
          </cell>
          <cell r="U91">
            <v>1.5E-3</v>
          </cell>
          <cell r="V91">
            <v>1.5E-3</v>
          </cell>
          <cell r="W91">
            <v>1.5E-3</v>
          </cell>
          <cell r="X91">
            <v>1.5E-3</v>
          </cell>
          <cell r="Y91">
            <v>1.5E-3</v>
          </cell>
          <cell r="Z91">
            <v>1.5E-3</v>
          </cell>
          <cell r="AA91">
            <v>1.5E-3</v>
          </cell>
          <cell r="AB91">
            <v>1.5E-3</v>
          </cell>
          <cell r="AC91">
            <v>1.5E-3</v>
          </cell>
          <cell r="AD91">
            <v>1.5E-3</v>
          </cell>
          <cell r="AE91">
            <v>1.5E-3</v>
          </cell>
          <cell r="AF91">
            <v>1.5E-3</v>
          </cell>
          <cell r="AG91">
            <v>1.5E-3</v>
          </cell>
          <cell r="AH91">
            <v>1.5E-3</v>
          </cell>
          <cell r="AI91">
            <v>1.5E-3</v>
          </cell>
          <cell r="AJ91">
            <v>1.5E-3</v>
          </cell>
          <cell r="AK91">
            <v>1.5E-3</v>
          </cell>
          <cell r="AL91">
            <v>1.5E-3</v>
          </cell>
          <cell r="AM91">
            <v>1.5E-3</v>
          </cell>
          <cell r="AN91">
            <v>1.5E-3</v>
          </cell>
          <cell r="AO91">
            <v>1.5E-3</v>
          </cell>
          <cell r="AP91">
            <v>1.5E-3</v>
          </cell>
          <cell r="AQ91">
            <v>1.5E-3</v>
          </cell>
          <cell r="AR91">
            <v>1.5E-3</v>
          </cell>
          <cell r="AS91">
            <v>1.5E-3</v>
          </cell>
          <cell r="AT91">
            <v>1.5E-3</v>
          </cell>
          <cell r="AU91">
            <v>1.5E-3</v>
          </cell>
          <cell r="AV91">
            <v>1.5E-3</v>
          </cell>
          <cell r="AW91">
            <v>1.5E-3</v>
          </cell>
          <cell r="AX91">
            <v>1.5E-3</v>
          </cell>
          <cell r="AY91">
            <v>1.5E-3</v>
          </cell>
          <cell r="AZ91">
            <v>1.5E-3</v>
          </cell>
          <cell r="BA91">
            <v>1.5E-3</v>
          </cell>
          <cell r="BB91">
            <v>1.5E-3</v>
          </cell>
          <cell r="BC91">
            <v>1.5E-3</v>
          </cell>
          <cell r="BD91">
            <v>1.5E-3</v>
          </cell>
          <cell r="BE91">
            <v>1.5E-3</v>
          </cell>
          <cell r="BF91">
            <v>1.5E-3</v>
          </cell>
          <cell r="BG91">
            <v>1.5E-3</v>
          </cell>
          <cell r="BH91">
            <v>1.5E-3</v>
          </cell>
          <cell r="BI91">
            <v>1.5E-3</v>
          </cell>
          <cell r="BJ91">
            <v>1.5E-3</v>
          </cell>
          <cell r="BK91">
            <v>1.5E-3</v>
          </cell>
          <cell r="BL91">
            <v>1.5E-3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</row>
        <row r="96"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</row>
        <row r="103"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</row>
        <row r="192">
          <cell r="D192">
            <v>1.5389E-2</v>
          </cell>
          <cell r="E192">
            <v>1.5389E-2</v>
          </cell>
          <cell r="F192">
            <v>1.5733999999999998E-2</v>
          </cell>
          <cell r="G192">
            <v>1.6E-2</v>
          </cell>
          <cell r="H192">
            <v>1.6254000000000001E-2</v>
          </cell>
          <cell r="I192">
            <v>1.6521000000000001E-2</v>
          </cell>
          <cell r="J192">
            <v>1.6789999999999999E-2</v>
          </cell>
          <cell r="K192">
            <v>1.7020999999999998E-2</v>
          </cell>
          <cell r="L192">
            <v>1.7242999999999998E-2</v>
          </cell>
          <cell r="M192">
            <v>1.7489999999999999E-2</v>
          </cell>
          <cell r="N192">
            <v>1.7735000000000001E-2</v>
          </cell>
          <cell r="O192">
            <v>1.7961999999999999E-2</v>
          </cell>
          <cell r="P192">
            <v>1.8187999999999999E-2</v>
          </cell>
          <cell r="Q192">
            <v>1.8416999999999999E-2</v>
          </cell>
          <cell r="R192">
            <v>1.8636999999999997E-2</v>
          </cell>
          <cell r="S192">
            <v>1.8865999999999997E-2</v>
          </cell>
          <cell r="T192">
            <v>1.9108E-2</v>
          </cell>
          <cell r="U192">
            <v>1.9314999999999999E-2</v>
          </cell>
          <cell r="V192">
            <v>1.9563999999999998E-2</v>
          </cell>
          <cell r="W192">
            <v>1.9767999999999997E-2</v>
          </cell>
          <cell r="X192">
            <v>1.9972E-2</v>
          </cell>
          <cell r="Y192">
            <v>2.0194E-2</v>
          </cell>
          <cell r="Z192">
            <v>2.0441999999999998E-2</v>
          </cell>
          <cell r="AA192">
            <v>2.0627E-2</v>
          </cell>
          <cell r="AB192">
            <v>2.0832E-2</v>
          </cell>
          <cell r="AC192">
            <v>2.1051E-2</v>
          </cell>
          <cell r="AD192">
            <v>2.1245999999999998E-2</v>
          </cell>
          <cell r="AE192">
            <v>2.1436E-2</v>
          </cell>
          <cell r="AF192">
            <v>2.163E-2</v>
          </cell>
          <cell r="AG192">
            <v>2.1817999999999997E-2</v>
          </cell>
          <cell r="AH192">
            <v>2.2019E-2</v>
          </cell>
          <cell r="AI192">
            <v>2.2197999999999999E-2</v>
          </cell>
          <cell r="AJ192">
            <v>2.2365999999999997E-2</v>
          </cell>
          <cell r="AK192">
            <v>2.2546E-2</v>
          </cell>
          <cell r="AL192">
            <v>2.2745999999999999E-2</v>
          </cell>
          <cell r="AM192">
            <v>2.2901999999999999E-2</v>
          </cell>
          <cell r="AN192">
            <v>2.307E-2</v>
          </cell>
          <cell r="AO192">
            <v>2.3243E-2</v>
          </cell>
          <cell r="AP192">
            <v>2.341E-2</v>
          </cell>
          <cell r="AQ192">
            <v>2.3578999999999999E-2</v>
          </cell>
          <cell r="AR192">
            <v>2.3734999999999999E-2</v>
          </cell>
          <cell r="AS192">
            <v>2.3885E-2</v>
          </cell>
          <cell r="AT192">
            <v>2.4055E-2</v>
          </cell>
          <cell r="AU192">
            <v>2.4198999999999998E-2</v>
          </cell>
          <cell r="AV192">
            <v>2.4336999999999998E-2</v>
          </cell>
          <cell r="AW192">
            <v>2.4494999999999999E-2</v>
          </cell>
          <cell r="AX192">
            <v>2.4628999999999998E-2</v>
          </cell>
          <cell r="AY192">
            <v>2.4774999999999998E-2</v>
          </cell>
          <cell r="AZ192">
            <v>2.4922999999999997E-2</v>
          </cell>
          <cell r="BA192">
            <v>2.5058999999999998E-2</v>
          </cell>
          <cell r="BB192">
            <v>2.5198999999999999E-2</v>
          </cell>
          <cell r="BC192">
            <v>2.5339999999999998E-2</v>
          </cell>
          <cell r="BD192">
            <v>2.5478999999999998E-2</v>
          </cell>
          <cell r="BE192">
            <v>2.5609E-2</v>
          </cell>
          <cell r="BF192">
            <v>2.5755E-2</v>
          </cell>
          <cell r="BG192">
            <v>2.5878999999999999E-2</v>
          </cell>
          <cell r="BH192">
            <v>2.5999999999999999E-2</v>
          </cell>
          <cell r="BI192">
            <v>2.6128999999999999E-2</v>
          </cell>
          <cell r="BJ192">
            <v>2.6128999999999999E-2</v>
          </cell>
          <cell r="BK192">
            <v>2.6128999999999999E-2</v>
          </cell>
          <cell r="BL192">
            <v>2.6128999999999999E-2</v>
          </cell>
        </row>
        <row r="193">
          <cell r="D193">
            <v>1.5389E-2</v>
          </cell>
          <cell r="E193">
            <v>1.5389E-2</v>
          </cell>
          <cell r="F193">
            <v>1.5733999999999998E-2</v>
          </cell>
          <cell r="G193">
            <v>1.6E-2</v>
          </cell>
          <cell r="H193">
            <v>1.6254000000000001E-2</v>
          </cell>
          <cell r="I193">
            <v>1.6521000000000001E-2</v>
          </cell>
          <cell r="J193">
            <v>1.6789999999999999E-2</v>
          </cell>
          <cell r="K193">
            <v>1.7020999999999998E-2</v>
          </cell>
          <cell r="L193">
            <v>1.7242999999999998E-2</v>
          </cell>
          <cell r="M193">
            <v>1.7489999999999999E-2</v>
          </cell>
          <cell r="N193">
            <v>1.7735000000000001E-2</v>
          </cell>
          <cell r="O193">
            <v>1.7961999999999999E-2</v>
          </cell>
          <cell r="P193">
            <v>1.8187999999999999E-2</v>
          </cell>
          <cell r="Q193">
            <v>1.8416999999999999E-2</v>
          </cell>
          <cell r="R193">
            <v>1.8636999999999997E-2</v>
          </cell>
          <cell r="S193">
            <v>1.8865999999999997E-2</v>
          </cell>
          <cell r="T193">
            <v>1.9108E-2</v>
          </cell>
          <cell r="U193">
            <v>1.9314999999999999E-2</v>
          </cell>
          <cell r="V193">
            <v>1.9563999999999998E-2</v>
          </cell>
          <cell r="W193">
            <v>1.9767999999999997E-2</v>
          </cell>
          <cell r="X193">
            <v>1.9972E-2</v>
          </cell>
          <cell r="Y193">
            <v>2.0194E-2</v>
          </cell>
          <cell r="Z193">
            <v>2.0441999999999998E-2</v>
          </cell>
          <cell r="AA193">
            <v>2.0627E-2</v>
          </cell>
          <cell r="AB193">
            <v>2.0832E-2</v>
          </cell>
          <cell r="AC193">
            <v>2.1051E-2</v>
          </cell>
          <cell r="AD193">
            <v>2.1245999999999998E-2</v>
          </cell>
          <cell r="AE193">
            <v>2.1436E-2</v>
          </cell>
          <cell r="AF193">
            <v>2.163E-2</v>
          </cell>
          <cell r="AG193">
            <v>2.1817999999999997E-2</v>
          </cell>
          <cell r="AH193">
            <v>2.2019E-2</v>
          </cell>
          <cell r="AI193">
            <v>2.2197999999999999E-2</v>
          </cell>
          <cell r="AJ193">
            <v>2.2365999999999997E-2</v>
          </cell>
          <cell r="AK193">
            <v>2.2546E-2</v>
          </cell>
          <cell r="AL193">
            <v>2.2745999999999999E-2</v>
          </cell>
          <cell r="AM193">
            <v>2.2901999999999999E-2</v>
          </cell>
          <cell r="AN193">
            <v>2.307E-2</v>
          </cell>
          <cell r="AO193">
            <v>2.3243E-2</v>
          </cell>
          <cell r="AP193">
            <v>2.341E-2</v>
          </cell>
          <cell r="AQ193">
            <v>2.3578999999999999E-2</v>
          </cell>
          <cell r="AR193">
            <v>2.3734999999999999E-2</v>
          </cell>
          <cell r="AS193">
            <v>2.3885E-2</v>
          </cell>
          <cell r="AT193">
            <v>2.4055E-2</v>
          </cell>
          <cell r="AU193">
            <v>2.4198999999999998E-2</v>
          </cell>
          <cell r="AV193">
            <v>2.4336999999999998E-2</v>
          </cell>
          <cell r="AW193">
            <v>2.4494999999999999E-2</v>
          </cell>
          <cell r="AX193">
            <v>2.4628999999999998E-2</v>
          </cell>
          <cell r="AY193">
            <v>2.4774999999999998E-2</v>
          </cell>
          <cell r="AZ193">
            <v>2.4922999999999997E-2</v>
          </cell>
          <cell r="BA193">
            <v>2.5058999999999998E-2</v>
          </cell>
          <cell r="BB193">
            <v>2.5198999999999999E-2</v>
          </cell>
          <cell r="BC193">
            <v>2.5339999999999998E-2</v>
          </cell>
          <cell r="BD193">
            <v>2.5478999999999998E-2</v>
          </cell>
          <cell r="BE193">
            <v>2.5609E-2</v>
          </cell>
          <cell r="BF193">
            <v>2.5755E-2</v>
          </cell>
          <cell r="BG193">
            <v>2.5878999999999999E-2</v>
          </cell>
          <cell r="BH193">
            <v>2.5999999999999999E-2</v>
          </cell>
          <cell r="BI193">
            <v>2.6128999999999999E-2</v>
          </cell>
          <cell r="BJ193">
            <v>2.6128999999999999E-2</v>
          </cell>
          <cell r="BK193">
            <v>2.6128999999999999E-2</v>
          </cell>
          <cell r="BL193">
            <v>2.6128999999999999E-2</v>
          </cell>
        </row>
        <row r="194">
          <cell r="D194">
            <v>1.5389E-2</v>
          </cell>
          <cell r="E194">
            <v>1.5389E-2</v>
          </cell>
          <cell r="F194">
            <v>1.5733999999999998E-2</v>
          </cell>
          <cell r="G194">
            <v>1.6E-2</v>
          </cell>
          <cell r="H194">
            <v>1.6254000000000001E-2</v>
          </cell>
          <cell r="I194">
            <v>1.6521000000000001E-2</v>
          </cell>
          <cell r="J194">
            <v>1.6789999999999999E-2</v>
          </cell>
          <cell r="K194">
            <v>1.7020999999999998E-2</v>
          </cell>
          <cell r="L194">
            <v>1.7242999999999998E-2</v>
          </cell>
          <cell r="M194">
            <v>1.7489999999999999E-2</v>
          </cell>
          <cell r="N194">
            <v>1.7735000000000001E-2</v>
          </cell>
          <cell r="O194">
            <v>1.7961999999999999E-2</v>
          </cell>
          <cell r="P194">
            <v>1.8187999999999999E-2</v>
          </cell>
          <cell r="Q194">
            <v>1.8416999999999999E-2</v>
          </cell>
          <cell r="R194">
            <v>1.8636999999999997E-2</v>
          </cell>
          <cell r="S194">
            <v>1.8865999999999997E-2</v>
          </cell>
          <cell r="T194">
            <v>1.9108E-2</v>
          </cell>
          <cell r="U194">
            <v>1.9314999999999999E-2</v>
          </cell>
          <cell r="V194">
            <v>1.9563999999999998E-2</v>
          </cell>
          <cell r="W194">
            <v>1.9767999999999997E-2</v>
          </cell>
          <cell r="X194">
            <v>1.9972E-2</v>
          </cell>
          <cell r="Y194">
            <v>2.0194E-2</v>
          </cell>
          <cell r="Z194">
            <v>2.0441999999999998E-2</v>
          </cell>
          <cell r="AA194">
            <v>2.0627E-2</v>
          </cell>
          <cell r="AB194">
            <v>2.0832E-2</v>
          </cell>
          <cell r="AC194">
            <v>2.1051E-2</v>
          </cell>
          <cell r="AD194">
            <v>2.1245999999999998E-2</v>
          </cell>
          <cell r="AE194">
            <v>2.1436E-2</v>
          </cell>
          <cell r="AF194">
            <v>2.163E-2</v>
          </cell>
          <cell r="AG194">
            <v>2.1817999999999997E-2</v>
          </cell>
          <cell r="AH194">
            <v>2.2019E-2</v>
          </cell>
          <cell r="AI194">
            <v>2.2197999999999999E-2</v>
          </cell>
          <cell r="AJ194">
            <v>2.2365999999999997E-2</v>
          </cell>
          <cell r="AK194">
            <v>2.2546E-2</v>
          </cell>
          <cell r="AL194">
            <v>2.2745999999999999E-2</v>
          </cell>
          <cell r="AM194">
            <v>2.2901999999999999E-2</v>
          </cell>
          <cell r="AN194">
            <v>2.307E-2</v>
          </cell>
          <cell r="AO194">
            <v>2.3243E-2</v>
          </cell>
          <cell r="AP194">
            <v>2.341E-2</v>
          </cell>
          <cell r="AQ194">
            <v>2.3578999999999999E-2</v>
          </cell>
          <cell r="AR194">
            <v>2.3734999999999999E-2</v>
          </cell>
          <cell r="AS194">
            <v>2.3885E-2</v>
          </cell>
          <cell r="AT194">
            <v>2.4055E-2</v>
          </cell>
          <cell r="AU194">
            <v>2.4198999999999998E-2</v>
          </cell>
          <cell r="AV194">
            <v>2.4336999999999998E-2</v>
          </cell>
          <cell r="AW194">
            <v>2.4494999999999999E-2</v>
          </cell>
          <cell r="AX194">
            <v>2.4628999999999998E-2</v>
          </cell>
          <cell r="AY194">
            <v>2.4774999999999998E-2</v>
          </cell>
          <cell r="AZ194">
            <v>2.4922999999999997E-2</v>
          </cell>
          <cell r="BA194">
            <v>2.5058999999999998E-2</v>
          </cell>
          <cell r="BB194">
            <v>2.5198999999999999E-2</v>
          </cell>
          <cell r="BC194">
            <v>2.5339999999999998E-2</v>
          </cell>
          <cell r="BD194">
            <v>2.5478999999999998E-2</v>
          </cell>
          <cell r="BE194">
            <v>2.5609E-2</v>
          </cell>
          <cell r="BF194">
            <v>2.5755E-2</v>
          </cell>
          <cell r="BG194">
            <v>2.5878999999999999E-2</v>
          </cell>
          <cell r="BH194">
            <v>2.5999999999999999E-2</v>
          </cell>
          <cell r="BI194">
            <v>2.6128999999999999E-2</v>
          </cell>
          <cell r="BJ194">
            <v>2.6128999999999999E-2</v>
          </cell>
          <cell r="BK194">
            <v>2.6128999999999999E-2</v>
          </cell>
          <cell r="BL194">
            <v>2.6128999999999999E-2</v>
          </cell>
        </row>
        <row r="195">
          <cell r="D195">
            <v>1.5389E-2</v>
          </cell>
          <cell r="E195">
            <v>1.5389E-2</v>
          </cell>
          <cell r="F195">
            <v>1.5733999999999998E-2</v>
          </cell>
          <cell r="G195">
            <v>1.6E-2</v>
          </cell>
          <cell r="H195">
            <v>1.6254000000000001E-2</v>
          </cell>
          <cell r="I195">
            <v>1.6521000000000001E-2</v>
          </cell>
          <cell r="J195">
            <v>1.6789999999999999E-2</v>
          </cell>
          <cell r="K195">
            <v>1.7020999999999998E-2</v>
          </cell>
          <cell r="L195">
            <v>1.7242999999999998E-2</v>
          </cell>
          <cell r="M195">
            <v>1.7489999999999999E-2</v>
          </cell>
          <cell r="N195">
            <v>1.7735000000000001E-2</v>
          </cell>
          <cell r="O195">
            <v>1.7961999999999999E-2</v>
          </cell>
          <cell r="P195">
            <v>1.8187999999999999E-2</v>
          </cell>
          <cell r="Q195">
            <v>1.8416999999999999E-2</v>
          </cell>
          <cell r="R195">
            <v>1.8636999999999997E-2</v>
          </cell>
          <cell r="S195">
            <v>1.8865999999999997E-2</v>
          </cell>
          <cell r="T195">
            <v>1.9108E-2</v>
          </cell>
          <cell r="U195">
            <v>1.9314999999999999E-2</v>
          </cell>
          <cell r="V195">
            <v>1.9563999999999998E-2</v>
          </cell>
          <cell r="W195">
            <v>1.9767999999999997E-2</v>
          </cell>
          <cell r="X195">
            <v>1.9972E-2</v>
          </cell>
          <cell r="Y195">
            <v>2.0194E-2</v>
          </cell>
          <cell r="Z195">
            <v>2.0441999999999998E-2</v>
          </cell>
          <cell r="AA195">
            <v>2.0627E-2</v>
          </cell>
          <cell r="AB195">
            <v>2.0832E-2</v>
          </cell>
          <cell r="AC195">
            <v>2.1051E-2</v>
          </cell>
          <cell r="AD195">
            <v>2.1245999999999998E-2</v>
          </cell>
          <cell r="AE195">
            <v>2.1436E-2</v>
          </cell>
          <cell r="AF195">
            <v>2.163E-2</v>
          </cell>
          <cell r="AG195">
            <v>2.1817999999999997E-2</v>
          </cell>
          <cell r="AH195">
            <v>2.2019E-2</v>
          </cell>
          <cell r="AI195">
            <v>2.2197999999999999E-2</v>
          </cell>
          <cell r="AJ195">
            <v>2.2365999999999997E-2</v>
          </cell>
          <cell r="AK195">
            <v>2.2546E-2</v>
          </cell>
          <cell r="AL195">
            <v>2.2745999999999999E-2</v>
          </cell>
          <cell r="AM195">
            <v>2.2901999999999999E-2</v>
          </cell>
          <cell r="AN195">
            <v>2.307E-2</v>
          </cell>
          <cell r="AO195">
            <v>2.3243E-2</v>
          </cell>
          <cell r="AP195">
            <v>2.341E-2</v>
          </cell>
          <cell r="AQ195">
            <v>2.3578999999999999E-2</v>
          </cell>
          <cell r="AR195">
            <v>2.3734999999999999E-2</v>
          </cell>
          <cell r="AS195">
            <v>2.3885E-2</v>
          </cell>
          <cell r="AT195">
            <v>2.4055E-2</v>
          </cell>
          <cell r="AU195">
            <v>2.4198999999999998E-2</v>
          </cell>
          <cell r="AV195">
            <v>2.4336999999999998E-2</v>
          </cell>
          <cell r="AW195">
            <v>2.4494999999999999E-2</v>
          </cell>
          <cell r="AX195">
            <v>2.4628999999999998E-2</v>
          </cell>
          <cell r="AY195">
            <v>2.4774999999999998E-2</v>
          </cell>
          <cell r="AZ195">
            <v>2.4922999999999997E-2</v>
          </cell>
          <cell r="BA195">
            <v>2.5058999999999998E-2</v>
          </cell>
          <cell r="BB195">
            <v>2.5198999999999999E-2</v>
          </cell>
          <cell r="BC195">
            <v>2.5339999999999998E-2</v>
          </cell>
          <cell r="BD195">
            <v>2.5478999999999998E-2</v>
          </cell>
          <cell r="BE195">
            <v>2.5609E-2</v>
          </cell>
          <cell r="BF195">
            <v>2.5755E-2</v>
          </cell>
          <cell r="BG195">
            <v>2.5878999999999999E-2</v>
          </cell>
          <cell r="BH195">
            <v>2.5999999999999999E-2</v>
          </cell>
          <cell r="BI195">
            <v>2.6128999999999999E-2</v>
          </cell>
          <cell r="BJ195">
            <v>2.6128999999999999E-2</v>
          </cell>
          <cell r="BK195">
            <v>2.6128999999999999E-2</v>
          </cell>
          <cell r="BL195">
            <v>2.6128999999999999E-2</v>
          </cell>
        </row>
        <row r="196">
          <cell r="D196">
            <v>2.5409999999999999E-2</v>
          </cell>
          <cell r="E196">
            <v>2.5409999999999999E-2</v>
          </cell>
          <cell r="F196">
            <v>2.5586999999999999E-2</v>
          </cell>
          <cell r="G196">
            <v>2.5731E-2</v>
          </cell>
          <cell r="H196">
            <v>2.588E-2</v>
          </cell>
          <cell r="I196">
            <v>2.6030000000000001E-2</v>
          </cell>
          <cell r="J196">
            <v>2.6180999999999999E-2</v>
          </cell>
          <cell r="K196">
            <v>2.632E-2</v>
          </cell>
          <cell r="L196">
            <v>2.6447000000000002E-2</v>
          </cell>
          <cell r="M196">
            <v>2.6584E-2</v>
          </cell>
          <cell r="N196">
            <v>2.6721999999999999E-2</v>
          </cell>
          <cell r="O196">
            <v>2.6853999999999999E-2</v>
          </cell>
          <cell r="P196">
            <v>2.6983E-2</v>
          </cell>
          <cell r="Q196">
            <v>2.7120000000000002E-2</v>
          </cell>
          <cell r="R196">
            <v>2.7244999999999998E-2</v>
          </cell>
          <cell r="S196">
            <v>2.7372E-2</v>
          </cell>
          <cell r="T196">
            <v>2.7512000000000002E-2</v>
          </cell>
          <cell r="U196">
            <v>2.7629000000000001E-2</v>
          </cell>
          <cell r="V196">
            <v>2.7768000000000001E-2</v>
          </cell>
          <cell r="W196">
            <v>2.7882000000000001E-2</v>
          </cell>
          <cell r="X196">
            <v>2.7996E-2</v>
          </cell>
          <cell r="Y196">
            <v>2.8119000000000002E-2</v>
          </cell>
          <cell r="Z196">
            <v>2.8256E-2</v>
          </cell>
          <cell r="AA196">
            <v>2.8358000000000001E-2</v>
          </cell>
          <cell r="AB196">
            <v>2.8473000000000002E-2</v>
          </cell>
          <cell r="AC196">
            <v>2.8594000000000001E-2</v>
          </cell>
          <cell r="AD196">
            <v>2.8704E-2</v>
          </cell>
          <cell r="AE196">
            <v>2.8813999999999999E-2</v>
          </cell>
          <cell r="AF196">
            <v>2.8927000000000001E-2</v>
          </cell>
          <cell r="AG196">
            <v>2.9033E-2</v>
          </cell>
          <cell r="AH196">
            <v>2.9149000000000001E-2</v>
          </cell>
          <cell r="AI196">
            <v>2.9250000000000002E-2</v>
          </cell>
          <cell r="AJ196">
            <v>2.9346000000000001E-2</v>
          </cell>
          <cell r="AK196">
            <v>2.945E-2</v>
          </cell>
          <cell r="AL196">
            <v>2.9562999999999999E-2</v>
          </cell>
          <cell r="AM196">
            <v>2.9651E-2</v>
          </cell>
          <cell r="AN196">
            <v>2.9748E-2</v>
          </cell>
          <cell r="AO196">
            <v>2.9846999999999999E-2</v>
          </cell>
          <cell r="AP196">
            <v>2.9943999999999998E-2</v>
          </cell>
          <cell r="AQ196">
            <v>3.0044999999999999E-2</v>
          </cell>
          <cell r="AR196">
            <v>3.0134000000000001E-2</v>
          </cell>
          <cell r="AS196">
            <v>3.0224999999999998E-2</v>
          </cell>
          <cell r="AT196">
            <v>3.0324E-2</v>
          </cell>
          <cell r="AU196">
            <v>3.041E-2</v>
          </cell>
          <cell r="AV196">
            <v>3.0492000000000002E-2</v>
          </cell>
          <cell r="AW196">
            <v>3.0585999999999999E-2</v>
          </cell>
          <cell r="AX196">
            <v>3.0667E-2</v>
          </cell>
          <cell r="AY196">
            <v>3.0751000000000001E-2</v>
          </cell>
          <cell r="AZ196">
            <v>3.0838999999999998E-2</v>
          </cell>
          <cell r="BA196">
            <v>3.0917E-2</v>
          </cell>
          <cell r="BB196">
            <v>3.1002000000000002E-2</v>
          </cell>
          <cell r="BC196">
            <v>3.1085999999999999E-2</v>
          </cell>
          <cell r="BD196">
            <v>3.1165000000000002E-2</v>
          </cell>
          <cell r="BE196">
            <v>3.1244000000000001E-2</v>
          </cell>
          <cell r="BF196">
            <v>3.1328999999999996E-2</v>
          </cell>
          <cell r="BG196">
            <v>3.1403E-2</v>
          </cell>
          <cell r="BH196">
            <v>3.1475000000000003E-2</v>
          </cell>
          <cell r="BI196">
            <v>3.1551999999999997E-2</v>
          </cell>
          <cell r="BJ196">
            <v>3.1551999999999997E-2</v>
          </cell>
          <cell r="BK196">
            <v>3.1551999999999997E-2</v>
          </cell>
          <cell r="BL196">
            <v>3.1551999999999997E-2</v>
          </cell>
        </row>
        <row r="197">
          <cell r="D197">
            <v>1.6767000000000001E-2</v>
          </cell>
          <cell r="E197">
            <v>1.6767000000000001E-2</v>
          </cell>
          <cell r="F197">
            <v>1.7083000000000001E-2</v>
          </cell>
          <cell r="G197">
            <v>1.7326000000000001E-2</v>
          </cell>
          <cell r="H197">
            <v>1.7566999999999999E-2</v>
          </cell>
          <cell r="I197">
            <v>1.7817E-2</v>
          </cell>
          <cell r="J197">
            <v>1.8065999999999999E-2</v>
          </cell>
          <cell r="K197">
            <v>1.8286999999999998E-2</v>
          </cell>
          <cell r="L197">
            <v>1.8495999999999999E-2</v>
          </cell>
          <cell r="M197">
            <v>1.8720000000000001E-2</v>
          </cell>
          <cell r="N197">
            <v>1.8951999999999997E-2</v>
          </cell>
          <cell r="O197">
            <v>1.9167999999999998E-2</v>
          </cell>
          <cell r="P197">
            <v>1.9374000000000002E-2</v>
          </cell>
          <cell r="Q197">
            <v>1.9596000000000002E-2</v>
          </cell>
          <cell r="R197">
            <v>1.9798000000000003E-2</v>
          </cell>
          <cell r="S197">
            <v>2.0008999999999999E-2</v>
          </cell>
          <cell r="T197">
            <v>2.0237999999999999E-2</v>
          </cell>
          <cell r="U197">
            <v>2.0429000000000003E-2</v>
          </cell>
          <cell r="V197">
            <v>2.0662E-2</v>
          </cell>
          <cell r="W197">
            <v>2.0851000000000001E-2</v>
          </cell>
          <cell r="X197">
            <v>2.1038000000000001E-2</v>
          </cell>
          <cell r="Y197">
            <v>2.1241999999999997E-2</v>
          </cell>
          <cell r="Z197">
            <v>2.1470999999999997E-2</v>
          </cell>
          <cell r="AA197">
            <v>2.164E-2</v>
          </cell>
          <cell r="AB197">
            <v>2.1831999999999997E-2</v>
          </cell>
          <cell r="AC197">
            <v>2.2036E-2</v>
          </cell>
          <cell r="AD197">
            <v>2.2213999999999998E-2</v>
          </cell>
          <cell r="AE197">
            <v>2.2393000000000003E-2</v>
          </cell>
          <cell r="AF197">
            <v>2.2577E-2</v>
          </cell>
          <cell r="AG197">
            <v>2.2747999999999997E-2</v>
          </cell>
          <cell r="AH197">
            <v>2.2938E-2</v>
          </cell>
          <cell r="AI197">
            <v>2.3100999999999997E-2</v>
          </cell>
          <cell r="AJ197">
            <v>2.3258000000000001E-2</v>
          </cell>
          <cell r="AK197">
            <v>2.3427000000000003E-2</v>
          </cell>
          <cell r="AL197">
            <v>2.3613000000000002E-2</v>
          </cell>
          <cell r="AM197">
            <v>2.3755999999999999E-2</v>
          </cell>
          <cell r="AN197">
            <v>2.3913999999999998E-2</v>
          </cell>
          <cell r="AO197">
            <v>2.4077000000000001E-2</v>
          </cell>
          <cell r="AP197">
            <v>2.4233999999999999E-2</v>
          </cell>
          <cell r="AQ197">
            <v>2.4397000000000002E-2</v>
          </cell>
          <cell r="AR197">
            <v>2.4542000000000001E-2</v>
          </cell>
          <cell r="AS197">
            <v>2.4688000000000002E-2</v>
          </cell>
          <cell r="AT197">
            <v>2.4849000000000003E-2</v>
          </cell>
          <cell r="AU197">
            <v>2.4987000000000002E-2</v>
          </cell>
          <cell r="AV197">
            <v>2.5119999999999996E-2</v>
          </cell>
          <cell r="AW197">
            <v>2.5272999999999997E-2</v>
          </cell>
          <cell r="AX197">
            <v>2.5403000000000002E-2</v>
          </cell>
          <cell r="AY197">
            <v>2.5541000000000001E-2</v>
          </cell>
          <cell r="AZ197">
            <v>2.5683999999999998E-2</v>
          </cell>
          <cell r="BA197">
            <v>2.5812000000000002E-2</v>
          </cell>
          <cell r="BB197">
            <v>2.5946999999999998E-2</v>
          </cell>
          <cell r="BC197">
            <v>2.6083000000000002E-2</v>
          </cell>
          <cell r="BD197">
            <v>2.6211999999999999E-2</v>
          </cell>
          <cell r="BE197">
            <v>2.6338E-2</v>
          </cell>
          <cell r="BF197">
            <v>2.6476E-2</v>
          </cell>
          <cell r="BG197">
            <v>2.6595000000000001E-2</v>
          </cell>
          <cell r="BH197">
            <v>2.6712E-2</v>
          </cell>
          <cell r="BI197">
            <v>2.6835999999999999E-2</v>
          </cell>
          <cell r="BJ197">
            <v>2.6835999999999999E-2</v>
          </cell>
          <cell r="BK197">
            <v>2.6835999999999999E-2</v>
          </cell>
          <cell r="BL197">
            <v>2.6835999999999999E-2</v>
          </cell>
        </row>
        <row r="198">
          <cell r="D198">
            <v>1.6767000000000001E-2</v>
          </cell>
          <cell r="E198">
            <v>1.6767000000000001E-2</v>
          </cell>
          <cell r="F198">
            <v>1.7083000000000001E-2</v>
          </cell>
          <cell r="G198">
            <v>1.7326000000000001E-2</v>
          </cell>
          <cell r="H198">
            <v>1.7566999999999999E-2</v>
          </cell>
          <cell r="I198">
            <v>1.7817E-2</v>
          </cell>
          <cell r="J198">
            <v>1.8065999999999999E-2</v>
          </cell>
          <cell r="K198">
            <v>1.8286999999999998E-2</v>
          </cell>
          <cell r="L198">
            <v>1.8495999999999999E-2</v>
          </cell>
          <cell r="M198">
            <v>1.8720000000000001E-2</v>
          </cell>
          <cell r="N198">
            <v>1.8951999999999997E-2</v>
          </cell>
          <cell r="O198">
            <v>1.9167999999999998E-2</v>
          </cell>
          <cell r="P198">
            <v>1.9374000000000002E-2</v>
          </cell>
          <cell r="Q198">
            <v>1.9596000000000002E-2</v>
          </cell>
          <cell r="R198">
            <v>1.9798000000000003E-2</v>
          </cell>
          <cell r="S198">
            <v>2.0008999999999999E-2</v>
          </cell>
          <cell r="T198">
            <v>2.0237999999999999E-2</v>
          </cell>
          <cell r="U198">
            <v>2.0429000000000003E-2</v>
          </cell>
          <cell r="V198">
            <v>2.0662E-2</v>
          </cell>
          <cell r="W198">
            <v>2.0851000000000001E-2</v>
          </cell>
          <cell r="X198">
            <v>2.1038000000000001E-2</v>
          </cell>
          <cell r="Y198">
            <v>2.1241999999999997E-2</v>
          </cell>
          <cell r="Z198">
            <v>2.1470999999999997E-2</v>
          </cell>
          <cell r="AA198">
            <v>2.164E-2</v>
          </cell>
          <cell r="AB198">
            <v>2.1831999999999997E-2</v>
          </cell>
          <cell r="AC198">
            <v>2.2036E-2</v>
          </cell>
          <cell r="AD198">
            <v>2.2213999999999998E-2</v>
          </cell>
          <cell r="AE198">
            <v>2.2393000000000003E-2</v>
          </cell>
          <cell r="AF198">
            <v>2.2577E-2</v>
          </cell>
          <cell r="AG198">
            <v>2.2747999999999997E-2</v>
          </cell>
          <cell r="AH198">
            <v>2.2938E-2</v>
          </cell>
          <cell r="AI198">
            <v>2.3100999999999997E-2</v>
          </cell>
          <cell r="AJ198">
            <v>2.3258000000000001E-2</v>
          </cell>
          <cell r="AK198">
            <v>2.3427000000000003E-2</v>
          </cell>
          <cell r="AL198">
            <v>2.3613000000000002E-2</v>
          </cell>
          <cell r="AM198">
            <v>2.3755999999999999E-2</v>
          </cell>
          <cell r="AN198">
            <v>2.3913999999999998E-2</v>
          </cell>
          <cell r="AO198">
            <v>2.4077000000000001E-2</v>
          </cell>
          <cell r="AP198">
            <v>2.4233999999999999E-2</v>
          </cell>
          <cell r="AQ198">
            <v>2.4397000000000002E-2</v>
          </cell>
          <cell r="AR198">
            <v>2.4542000000000001E-2</v>
          </cell>
          <cell r="AS198">
            <v>2.4688000000000002E-2</v>
          </cell>
          <cell r="AT198">
            <v>2.4849000000000003E-2</v>
          </cell>
          <cell r="AU198">
            <v>2.4987000000000002E-2</v>
          </cell>
          <cell r="AV198">
            <v>2.5119999999999996E-2</v>
          </cell>
          <cell r="AW198">
            <v>2.5272999999999997E-2</v>
          </cell>
          <cell r="AX198">
            <v>2.5403000000000002E-2</v>
          </cell>
          <cell r="AY198">
            <v>2.5541000000000001E-2</v>
          </cell>
          <cell r="AZ198">
            <v>2.5683999999999998E-2</v>
          </cell>
          <cell r="BA198">
            <v>2.5812000000000002E-2</v>
          </cell>
          <cell r="BB198">
            <v>2.5946999999999998E-2</v>
          </cell>
          <cell r="BC198">
            <v>2.6083000000000002E-2</v>
          </cell>
          <cell r="BD198">
            <v>2.6211999999999999E-2</v>
          </cell>
          <cell r="BE198">
            <v>2.6338E-2</v>
          </cell>
          <cell r="BF198">
            <v>2.6476E-2</v>
          </cell>
          <cell r="BG198">
            <v>2.6595000000000001E-2</v>
          </cell>
          <cell r="BH198">
            <v>2.6712E-2</v>
          </cell>
          <cell r="BI198">
            <v>2.6835999999999999E-2</v>
          </cell>
          <cell r="BJ198">
            <v>2.6835999999999999E-2</v>
          </cell>
          <cell r="BK198">
            <v>2.6835999999999999E-2</v>
          </cell>
          <cell r="BL198">
            <v>2.6835999999999999E-2</v>
          </cell>
        </row>
        <row r="199">
          <cell r="D199">
            <v>1.6767000000000001E-2</v>
          </cell>
          <cell r="E199">
            <v>1.6767000000000001E-2</v>
          </cell>
          <cell r="F199">
            <v>1.7083000000000001E-2</v>
          </cell>
          <cell r="G199">
            <v>1.7326000000000001E-2</v>
          </cell>
          <cell r="H199">
            <v>1.7566999999999999E-2</v>
          </cell>
          <cell r="I199">
            <v>1.7817E-2</v>
          </cell>
          <cell r="J199">
            <v>1.8065999999999999E-2</v>
          </cell>
          <cell r="K199">
            <v>1.8286999999999998E-2</v>
          </cell>
          <cell r="L199">
            <v>1.8495999999999999E-2</v>
          </cell>
          <cell r="M199">
            <v>1.8720000000000001E-2</v>
          </cell>
          <cell r="N199">
            <v>1.8951999999999997E-2</v>
          </cell>
          <cell r="O199">
            <v>1.9167999999999998E-2</v>
          </cell>
          <cell r="P199">
            <v>1.9374000000000002E-2</v>
          </cell>
          <cell r="Q199">
            <v>1.9596000000000002E-2</v>
          </cell>
          <cell r="R199">
            <v>1.9798000000000003E-2</v>
          </cell>
          <cell r="S199">
            <v>2.0008999999999999E-2</v>
          </cell>
          <cell r="T199">
            <v>2.0237999999999999E-2</v>
          </cell>
          <cell r="U199">
            <v>2.0429000000000003E-2</v>
          </cell>
          <cell r="V199">
            <v>2.0662E-2</v>
          </cell>
          <cell r="W199">
            <v>2.0851000000000001E-2</v>
          </cell>
          <cell r="X199">
            <v>2.1038000000000001E-2</v>
          </cell>
          <cell r="Y199">
            <v>2.1241999999999997E-2</v>
          </cell>
          <cell r="Z199">
            <v>2.1470999999999997E-2</v>
          </cell>
          <cell r="AA199">
            <v>2.164E-2</v>
          </cell>
          <cell r="AB199">
            <v>2.1831999999999997E-2</v>
          </cell>
          <cell r="AC199">
            <v>2.2036E-2</v>
          </cell>
          <cell r="AD199">
            <v>2.2213999999999998E-2</v>
          </cell>
          <cell r="AE199">
            <v>2.2393000000000003E-2</v>
          </cell>
          <cell r="AF199">
            <v>2.2577E-2</v>
          </cell>
          <cell r="AG199">
            <v>2.2747999999999997E-2</v>
          </cell>
          <cell r="AH199">
            <v>2.2938E-2</v>
          </cell>
          <cell r="AI199">
            <v>2.3100999999999997E-2</v>
          </cell>
          <cell r="AJ199">
            <v>2.3258000000000001E-2</v>
          </cell>
          <cell r="AK199">
            <v>2.3427000000000003E-2</v>
          </cell>
          <cell r="AL199">
            <v>2.3613000000000002E-2</v>
          </cell>
          <cell r="AM199">
            <v>2.3755999999999999E-2</v>
          </cell>
          <cell r="AN199">
            <v>2.3913999999999998E-2</v>
          </cell>
          <cell r="AO199">
            <v>2.4077000000000001E-2</v>
          </cell>
          <cell r="AP199">
            <v>2.4233999999999999E-2</v>
          </cell>
          <cell r="AQ199">
            <v>2.4397000000000002E-2</v>
          </cell>
          <cell r="AR199">
            <v>2.4542000000000001E-2</v>
          </cell>
          <cell r="AS199">
            <v>2.4688000000000002E-2</v>
          </cell>
          <cell r="AT199">
            <v>2.4849000000000003E-2</v>
          </cell>
          <cell r="AU199">
            <v>2.4987000000000002E-2</v>
          </cell>
          <cell r="AV199">
            <v>2.5119999999999996E-2</v>
          </cell>
          <cell r="AW199">
            <v>2.5272999999999997E-2</v>
          </cell>
          <cell r="AX199">
            <v>2.5403000000000002E-2</v>
          </cell>
          <cell r="AY199">
            <v>2.5541000000000001E-2</v>
          </cell>
          <cell r="AZ199">
            <v>2.5683999999999998E-2</v>
          </cell>
          <cell r="BA199">
            <v>2.5812000000000002E-2</v>
          </cell>
          <cell r="BB199">
            <v>2.5946999999999998E-2</v>
          </cell>
          <cell r="BC199">
            <v>2.6083000000000002E-2</v>
          </cell>
          <cell r="BD199">
            <v>2.6211999999999999E-2</v>
          </cell>
          <cell r="BE199">
            <v>2.6338E-2</v>
          </cell>
          <cell r="BF199">
            <v>2.6476E-2</v>
          </cell>
          <cell r="BG199">
            <v>2.6595000000000001E-2</v>
          </cell>
          <cell r="BH199">
            <v>2.6712E-2</v>
          </cell>
          <cell r="BI199">
            <v>2.6835999999999999E-2</v>
          </cell>
          <cell r="BJ199">
            <v>2.6835999999999999E-2</v>
          </cell>
          <cell r="BK199">
            <v>2.6835999999999999E-2</v>
          </cell>
          <cell r="BL199">
            <v>2.6835999999999999E-2</v>
          </cell>
        </row>
        <row r="214">
          <cell r="D214">
            <v>1.1169999999999999E-2</v>
          </cell>
          <cell r="E214">
            <v>1.1169999999999999E-2</v>
          </cell>
          <cell r="F214">
            <v>1.1169999999999999E-2</v>
          </cell>
          <cell r="G214">
            <v>1.1169999999999999E-2</v>
          </cell>
          <cell r="H214">
            <v>1.1169999999999999E-2</v>
          </cell>
          <cell r="I214">
            <v>1.1169999999999999E-2</v>
          </cell>
          <cell r="J214">
            <v>1.1169999999999999E-2</v>
          </cell>
          <cell r="K214">
            <v>1.1169999999999999E-2</v>
          </cell>
          <cell r="L214">
            <v>1.1169999999999999E-2</v>
          </cell>
          <cell r="M214">
            <v>1.1169999999999999E-2</v>
          </cell>
          <cell r="N214">
            <v>1.1169999999999999E-2</v>
          </cell>
          <cell r="O214">
            <v>1.1169999999999999E-2</v>
          </cell>
          <cell r="P214">
            <v>1.1169999999999999E-2</v>
          </cell>
          <cell r="Q214">
            <v>1.1169999999999999E-2</v>
          </cell>
          <cell r="R214">
            <v>1.1169999999999999E-2</v>
          </cell>
          <cell r="S214">
            <v>1.1169999999999999E-2</v>
          </cell>
          <cell r="T214">
            <v>1.1169999999999999E-2</v>
          </cell>
          <cell r="U214">
            <v>1.1169999999999999E-2</v>
          </cell>
          <cell r="V214">
            <v>1.1169999999999999E-2</v>
          </cell>
          <cell r="W214">
            <v>1.1169999999999999E-2</v>
          </cell>
          <cell r="X214">
            <v>1.1169999999999999E-2</v>
          </cell>
          <cell r="Y214">
            <v>1.1169999999999999E-2</v>
          </cell>
          <cell r="Z214">
            <v>1.1169999999999999E-2</v>
          </cell>
          <cell r="AA214">
            <v>1.1169999999999999E-2</v>
          </cell>
          <cell r="AB214">
            <v>1.1169999999999999E-2</v>
          </cell>
          <cell r="AC214">
            <v>1.1169999999999999E-2</v>
          </cell>
          <cell r="AD214">
            <v>1.1169999999999999E-2</v>
          </cell>
          <cell r="AE214">
            <v>1.1169999999999999E-2</v>
          </cell>
          <cell r="AF214">
            <v>1.1169999999999999E-2</v>
          </cell>
          <cell r="AG214">
            <v>1.1169999999999999E-2</v>
          </cell>
          <cell r="AH214">
            <v>1.1169999999999999E-2</v>
          </cell>
          <cell r="AI214">
            <v>1.1169999999999999E-2</v>
          </cell>
          <cell r="AJ214">
            <v>1.1169999999999999E-2</v>
          </cell>
          <cell r="AK214">
            <v>1.1169999999999999E-2</v>
          </cell>
          <cell r="AL214">
            <v>1.1169999999999999E-2</v>
          </cell>
          <cell r="AM214">
            <v>1.1169999999999999E-2</v>
          </cell>
          <cell r="AN214">
            <v>1.1169999999999999E-2</v>
          </cell>
          <cell r="AO214">
            <v>1.1169999999999999E-2</v>
          </cell>
          <cell r="AP214">
            <v>1.1169999999999999E-2</v>
          </cell>
          <cell r="AQ214">
            <v>1.1169999999999999E-2</v>
          </cell>
          <cell r="AR214">
            <v>1.1169999999999999E-2</v>
          </cell>
          <cell r="AS214">
            <v>1.1169999999999999E-2</v>
          </cell>
          <cell r="AT214">
            <v>1.1169999999999999E-2</v>
          </cell>
          <cell r="AU214">
            <v>1.1169999999999999E-2</v>
          </cell>
          <cell r="AV214">
            <v>1.1169999999999999E-2</v>
          </cell>
          <cell r="AW214">
            <v>1.1169999999999999E-2</v>
          </cell>
          <cell r="AX214">
            <v>1.1169999999999999E-2</v>
          </cell>
          <cell r="AY214">
            <v>1.1169999999999999E-2</v>
          </cell>
          <cell r="AZ214">
            <v>1.1169999999999999E-2</v>
          </cell>
          <cell r="BA214">
            <v>1.1169999999999999E-2</v>
          </cell>
          <cell r="BB214">
            <v>1.1169999999999999E-2</v>
          </cell>
          <cell r="BC214">
            <v>1.1169999999999999E-2</v>
          </cell>
          <cell r="BD214">
            <v>1.1169999999999999E-2</v>
          </cell>
          <cell r="BE214">
            <v>1.1169999999999999E-2</v>
          </cell>
          <cell r="BF214">
            <v>1.1169999999999999E-2</v>
          </cell>
          <cell r="BG214">
            <v>1.1169999999999999E-2</v>
          </cell>
          <cell r="BH214">
            <v>1.1169999999999999E-2</v>
          </cell>
          <cell r="BI214">
            <v>1.1169999999999999E-2</v>
          </cell>
          <cell r="BJ214">
            <v>1.1169999999999999E-2</v>
          </cell>
          <cell r="BK214">
            <v>1.1169999999999999E-2</v>
          </cell>
          <cell r="BL214">
            <v>1.1169999999999999E-2</v>
          </cell>
        </row>
        <row r="215">
          <cell r="D215">
            <v>2.5000000000000001E-2</v>
          </cell>
          <cell r="E215">
            <v>2.5000000000000001E-2</v>
          </cell>
          <cell r="F215">
            <v>2.5000000000000001E-2</v>
          </cell>
          <cell r="G215">
            <v>2.5000000000000001E-2</v>
          </cell>
          <cell r="H215">
            <v>2.5000000000000001E-2</v>
          </cell>
          <cell r="I215">
            <v>2.5000000000000001E-2</v>
          </cell>
          <cell r="J215">
            <v>2.5000000000000001E-2</v>
          </cell>
          <cell r="K215">
            <v>2.5000000000000001E-2</v>
          </cell>
          <cell r="L215">
            <v>2.5000000000000001E-2</v>
          </cell>
          <cell r="M215">
            <v>2.5000000000000001E-2</v>
          </cell>
          <cell r="N215">
            <v>2.5000000000000001E-2</v>
          </cell>
          <cell r="O215">
            <v>2.5000000000000001E-2</v>
          </cell>
          <cell r="P215">
            <v>2.5000000000000001E-2</v>
          </cell>
          <cell r="Q215">
            <v>2.5000000000000001E-2</v>
          </cell>
          <cell r="R215">
            <v>2.5000000000000001E-2</v>
          </cell>
          <cell r="S215">
            <v>2.5000000000000001E-2</v>
          </cell>
          <cell r="T215">
            <v>2.5000000000000001E-2</v>
          </cell>
          <cell r="U215">
            <v>2.5000000000000001E-2</v>
          </cell>
          <cell r="V215">
            <v>2.5000000000000001E-2</v>
          </cell>
          <cell r="W215">
            <v>2.5000000000000001E-2</v>
          </cell>
          <cell r="X215">
            <v>2.5000000000000001E-2</v>
          </cell>
          <cell r="Y215">
            <v>2.5000000000000001E-2</v>
          </cell>
          <cell r="Z215">
            <v>2.5000000000000001E-2</v>
          </cell>
          <cell r="AA215">
            <v>2.5000000000000001E-2</v>
          </cell>
          <cell r="AB215">
            <v>2.5000000000000001E-2</v>
          </cell>
          <cell r="AC215">
            <v>2.5000000000000001E-2</v>
          </cell>
          <cell r="AD215">
            <v>2.5000000000000001E-2</v>
          </cell>
          <cell r="AE215">
            <v>2.5000000000000001E-2</v>
          </cell>
          <cell r="AF215">
            <v>2.5000000000000001E-2</v>
          </cell>
          <cell r="AG215">
            <v>2.5000000000000001E-2</v>
          </cell>
          <cell r="AH215">
            <v>2.5000000000000001E-2</v>
          </cell>
          <cell r="AI215">
            <v>2.5000000000000001E-2</v>
          </cell>
          <cell r="AJ215">
            <v>2.5000000000000001E-2</v>
          </cell>
          <cell r="AK215">
            <v>2.5000000000000001E-2</v>
          </cell>
          <cell r="AL215">
            <v>2.5000000000000001E-2</v>
          </cell>
          <cell r="AM215">
            <v>2.5000000000000001E-2</v>
          </cell>
          <cell r="AN215">
            <v>2.5000000000000001E-2</v>
          </cell>
          <cell r="AO215">
            <v>2.5000000000000001E-2</v>
          </cell>
          <cell r="AP215">
            <v>2.5000000000000001E-2</v>
          </cell>
          <cell r="AQ215">
            <v>2.5000000000000001E-2</v>
          </cell>
          <cell r="AR215">
            <v>2.5000000000000001E-2</v>
          </cell>
          <cell r="AS215">
            <v>2.5000000000000001E-2</v>
          </cell>
          <cell r="AT215">
            <v>2.5000000000000001E-2</v>
          </cell>
          <cell r="AU215">
            <v>2.5000000000000001E-2</v>
          </cell>
          <cell r="AV215">
            <v>2.5000000000000001E-2</v>
          </cell>
          <cell r="AW215">
            <v>2.5000000000000001E-2</v>
          </cell>
          <cell r="AX215">
            <v>2.5000000000000001E-2</v>
          </cell>
          <cell r="AY215">
            <v>2.5000000000000001E-2</v>
          </cell>
          <cell r="AZ215">
            <v>2.5000000000000001E-2</v>
          </cell>
          <cell r="BA215">
            <v>2.5000000000000001E-2</v>
          </cell>
          <cell r="BB215">
            <v>2.5000000000000001E-2</v>
          </cell>
          <cell r="BC215">
            <v>2.5000000000000001E-2</v>
          </cell>
          <cell r="BD215">
            <v>2.5000000000000001E-2</v>
          </cell>
          <cell r="BE215">
            <v>2.5000000000000001E-2</v>
          </cell>
          <cell r="BF215">
            <v>2.5000000000000001E-2</v>
          </cell>
          <cell r="BG215">
            <v>2.5000000000000001E-2</v>
          </cell>
          <cell r="BH215">
            <v>2.5000000000000001E-2</v>
          </cell>
          <cell r="BI215">
            <v>2.5000000000000001E-2</v>
          </cell>
          <cell r="BJ215">
            <v>2.5000000000000001E-2</v>
          </cell>
          <cell r="BK215">
            <v>2.5000000000000001E-2</v>
          </cell>
          <cell r="BL215">
            <v>2.5000000000000001E-2</v>
          </cell>
        </row>
        <row r="216">
          <cell r="D216">
            <v>2.5000000000000001E-2</v>
          </cell>
          <cell r="E216">
            <v>2.5000000000000001E-2</v>
          </cell>
          <cell r="F216">
            <v>2.5000000000000001E-2</v>
          </cell>
          <cell r="G216">
            <v>2.5000000000000001E-2</v>
          </cell>
          <cell r="H216">
            <v>2.5000000000000001E-2</v>
          </cell>
          <cell r="I216">
            <v>2.5000000000000001E-2</v>
          </cell>
          <cell r="J216">
            <v>2.5000000000000001E-2</v>
          </cell>
          <cell r="K216">
            <v>2.5000000000000001E-2</v>
          </cell>
          <cell r="L216">
            <v>2.5000000000000001E-2</v>
          </cell>
          <cell r="M216">
            <v>2.5000000000000001E-2</v>
          </cell>
          <cell r="N216">
            <v>2.5000000000000001E-2</v>
          </cell>
          <cell r="O216">
            <v>2.5000000000000001E-2</v>
          </cell>
          <cell r="P216">
            <v>2.5000000000000001E-2</v>
          </cell>
          <cell r="Q216">
            <v>2.5000000000000001E-2</v>
          </cell>
          <cell r="R216">
            <v>2.5000000000000001E-2</v>
          </cell>
          <cell r="S216">
            <v>2.5000000000000001E-2</v>
          </cell>
          <cell r="T216">
            <v>2.5000000000000001E-2</v>
          </cell>
          <cell r="U216">
            <v>2.5000000000000001E-2</v>
          </cell>
          <cell r="V216">
            <v>2.5000000000000001E-2</v>
          </cell>
          <cell r="W216">
            <v>2.5000000000000001E-2</v>
          </cell>
          <cell r="X216">
            <v>2.5000000000000001E-2</v>
          </cell>
          <cell r="Y216">
            <v>2.5000000000000001E-2</v>
          </cell>
          <cell r="Z216">
            <v>2.5000000000000001E-2</v>
          </cell>
          <cell r="AA216">
            <v>2.5000000000000001E-2</v>
          </cell>
          <cell r="AB216">
            <v>2.5000000000000001E-2</v>
          </cell>
          <cell r="AC216">
            <v>2.5000000000000001E-2</v>
          </cell>
          <cell r="AD216">
            <v>2.5000000000000001E-2</v>
          </cell>
          <cell r="AE216">
            <v>2.5000000000000001E-2</v>
          </cell>
          <cell r="AF216">
            <v>2.5000000000000001E-2</v>
          </cell>
          <cell r="AG216">
            <v>2.5000000000000001E-2</v>
          </cell>
          <cell r="AH216">
            <v>2.5000000000000001E-2</v>
          </cell>
          <cell r="AI216">
            <v>2.5000000000000001E-2</v>
          </cell>
          <cell r="AJ216">
            <v>2.5000000000000001E-2</v>
          </cell>
          <cell r="AK216">
            <v>2.5000000000000001E-2</v>
          </cell>
          <cell r="AL216">
            <v>2.5000000000000001E-2</v>
          </cell>
          <cell r="AM216">
            <v>2.5000000000000001E-2</v>
          </cell>
          <cell r="AN216">
            <v>2.5000000000000001E-2</v>
          </cell>
          <cell r="AO216">
            <v>2.5000000000000001E-2</v>
          </cell>
          <cell r="AP216">
            <v>2.5000000000000001E-2</v>
          </cell>
          <cell r="AQ216">
            <v>2.5000000000000001E-2</v>
          </cell>
          <cell r="AR216">
            <v>2.5000000000000001E-2</v>
          </cell>
          <cell r="AS216">
            <v>2.5000000000000001E-2</v>
          </cell>
          <cell r="AT216">
            <v>2.5000000000000001E-2</v>
          </cell>
          <cell r="AU216">
            <v>2.5000000000000001E-2</v>
          </cell>
          <cell r="AV216">
            <v>2.5000000000000001E-2</v>
          </cell>
          <cell r="AW216">
            <v>2.5000000000000001E-2</v>
          </cell>
          <cell r="AX216">
            <v>2.5000000000000001E-2</v>
          </cell>
          <cell r="AY216">
            <v>2.5000000000000001E-2</v>
          </cell>
          <cell r="AZ216">
            <v>2.5000000000000001E-2</v>
          </cell>
          <cell r="BA216">
            <v>2.5000000000000001E-2</v>
          </cell>
          <cell r="BB216">
            <v>2.5000000000000001E-2</v>
          </cell>
          <cell r="BC216">
            <v>2.5000000000000001E-2</v>
          </cell>
          <cell r="BD216">
            <v>2.5000000000000001E-2</v>
          </cell>
          <cell r="BE216">
            <v>2.5000000000000001E-2</v>
          </cell>
          <cell r="BF216">
            <v>2.5000000000000001E-2</v>
          </cell>
          <cell r="BG216">
            <v>2.5000000000000001E-2</v>
          </cell>
          <cell r="BH216">
            <v>2.5000000000000001E-2</v>
          </cell>
          <cell r="BI216">
            <v>2.5000000000000001E-2</v>
          </cell>
          <cell r="BJ216">
            <v>2.5000000000000001E-2</v>
          </cell>
          <cell r="BK216">
            <v>2.5000000000000001E-2</v>
          </cell>
          <cell r="BL216">
            <v>2.5000000000000001E-2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メイン"/>
      <sheetName val="TEMP"/>
      <sheetName val="新規設定"/>
      <sheetName val="台数計画"/>
      <sheetName val="主要商品入力"/>
      <sheetName val="その他収益・費用入力"/>
      <sheetName val="その他負債・資本金入力"/>
      <sheetName val="その他資産入力"/>
      <sheetName val="新規社用資産"/>
      <sheetName val="台数計画展開"/>
      <sheetName val="台数計画結果"/>
      <sheetName val="主要商品結果"/>
      <sheetName val="主要商品結果_解約後"/>
      <sheetName val="主要商品結果_再リース後"/>
      <sheetName val="再検金融"/>
      <sheetName val="再検割賦"/>
      <sheetName val="再検BK"/>
      <sheetName val="再検LB"/>
      <sheetName val="再検ML"/>
      <sheetName val="再検FL"/>
      <sheetName val="再リース_展開_解約"/>
      <sheetName val="入力値一覧"/>
      <sheetName val="借入金データ入力画面"/>
      <sheetName val="新規借入金データ入力画面"/>
      <sheetName val="借入金_新規展開"/>
      <sheetName val="借入金展開"/>
      <sheetName val="借入金結果"/>
      <sheetName val="借入金結果_新規"/>
      <sheetName val="その他負債・資本金結果"/>
      <sheetName val="その他収益・費用結果"/>
      <sheetName val="その他資産結果"/>
      <sheetName val="収束計算"/>
      <sheetName val="合計マトリックス"/>
      <sheetName val="残高マトリックス"/>
      <sheetName val="原価マトリックス(割賦)"/>
      <sheetName val="リースみなし割賦展開"/>
      <sheetName val="リース金融_固定"/>
      <sheetName val="解約展開"/>
      <sheetName val="再リース_展開"/>
      <sheetName val="金利シナリオ入力"/>
      <sheetName val="金利一覧"/>
      <sheetName val="ラダーデータ予測_検収済み"/>
      <sheetName val="ラダーデータ予測_成約後未検収"/>
      <sheetName val="PEOPLE実績"/>
      <sheetName val="HOST実績"/>
      <sheetName val="月次PEOPLE"/>
      <sheetName val="月次HOST実績"/>
      <sheetName val="月次DAL保有台数実績"/>
      <sheetName val="最終結果表_実績"/>
      <sheetName val="最終結果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3">
          <cell r="F33">
            <v>3811302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リリース情報"/>
      <sheetName val="メイン"/>
      <sheetName val="収束計算結果"/>
      <sheetName val="年度集約結果"/>
      <sheetName val="半期集約結果"/>
      <sheetName val="四半期集約結果"/>
      <sheetName val="月次展開結果"/>
      <sheetName val="補正シートマスタ"/>
      <sheetName val="補正シート"/>
      <sheetName val="ＢS月次"/>
      <sheetName val="ＰＬ月次"/>
      <sheetName val="台数計画"/>
      <sheetName val="ＢS①"/>
      <sheetName val="ＢS②"/>
      <sheetName val="ＢS③"/>
      <sheetName val="ＰＬ①"/>
      <sheetName val="ＰＬ②"/>
      <sheetName val="ＰＬ③"/>
      <sheetName val="ＰＬ④"/>
      <sheetName val="ＰＬ⑤"/>
      <sheetName val="ＰＬ⑥"/>
      <sheetName val="ＰＬ⑥ (2)"/>
      <sheetName val="ＣＦ"/>
      <sheetName val="区分別収支"/>
      <sheetName val="資産残高推移"/>
    </sheetNames>
    <sheetDataSet>
      <sheetData sheetId="0" refreshError="1"/>
      <sheetData sheetId="1" refreshError="1"/>
      <sheetData sheetId="2" refreshError="1"/>
      <sheetData sheetId="3" refreshError="1">
        <row r="5">
          <cell r="F5">
            <v>50730341.369048238</v>
          </cell>
          <cell r="G5">
            <v>30960498.672815941</v>
          </cell>
          <cell r="H5">
            <v>25280936.168294147</v>
          </cell>
          <cell r="I5">
            <v>28085177.051863059</v>
          </cell>
          <cell r="J5">
            <v>-82702742.66109246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EG5">
            <v>52866.666666666664</v>
          </cell>
          <cell r="EH5">
            <v>59085</v>
          </cell>
          <cell r="EI5">
            <v>65085</v>
          </cell>
          <cell r="EJ5">
            <v>71085</v>
          </cell>
          <cell r="EK5">
            <v>0</v>
          </cell>
        </row>
        <row r="6">
          <cell r="F6">
            <v>22772014.668876395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EG6">
            <v>25666.666666666668</v>
          </cell>
          <cell r="EH6">
            <v>27666.666666666668</v>
          </cell>
          <cell r="EI6">
            <v>29666.666666666668</v>
          </cell>
          <cell r="EJ6">
            <v>31666.666666666668</v>
          </cell>
          <cell r="EK6">
            <v>0</v>
          </cell>
        </row>
        <row r="7">
          <cell r="F7">
            <v>0</v>
          </cell>
          <cell r="G7">
            <v>16806658.483023833</v>
          </cell>
          <cell r="H7">
            <v>11633069.785879064</v>
          </cell>
          <cell r="I7">
            <v>6457028.4819505196</v>
          </cell>
          <cell r="J7">
            <v>3289507.8593299021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EG7">
            <v>31982.333333333332</v>
          </cell>
          <cell r="EH7">
            <v>36383</v>
          </cell>
          <cell r="EI7">
            <v>40933.333333333336</v>
          </cell>
          <cell r="EJ7">
            <v>45283.333333333336</v>
          </cell>
          <cell r="EK7">
            <v>0</v>
          </cell>
        </row>
        <row r="8">
          <cell r="F8">
            <v>2221894.1971001113</v>
          </cell>
          <cell r="G8">
            <v>6685759.4568241136</v>
          </cell>
          <cell r="H8">
            <v>5777091.2132576061</v>
          </cell>
          <cell r="I8">
            <v>4763864.7870230358</v>
          </cell>
          <cell r="J8">
            <v>2918755.9152788152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EG8">
            <v>0</v>
          </cell>
          <cell r="EH8">
            <v>0</v>
          </cell>
          <cell r="EI8">
            <v>0</v>
          </cell>
          <cell r="EJ8">
            <v>0</v>
          </cell>
          <cell r="EK8">
            <v>0</v>
          </cell>
        </row>
        <row r="9">
          <cell r="F9">
            <v>1753980.418017891</v>
          </cell>
          <cell r="G9">
            <v>5303581.8966046982</v>
          </cell>
          <cell r="H9">
            <v>4660398.4969253661</v>
          </cell>
          <cell r="I9">
            <v>3847137.8029512572</v>
          </cell>
          <cell r="J9">
            <v>2385246.2411483801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</row>
        <row r="10">
          <cell r="F10">
            <v>0</v>
          </cell>
          <cell r="G10">
            <v>389402.83456980926</v>
          </cell>
          <cell r="H10">
            <v>316940.39414040744</v>
          </cell>
          <cell r="I10">
            <v>1201829.7270608752</v>
          </cell>
          <cell r="J10">
            <v>713426.93135288521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</row>
        <row r="11">
          <cell r="F11">
            <v>1162646.7488072559</v>
          </cell>
          <cell r="G11">
            <v>177403.03511054427</v>
          </cell>
          <cell r="H11">
            <v>666955.42821957602</v>
          </cell>
          <cell r="I11">
            <v>476386.47870230355</v>
          </cell>
          <cell r="J11">
            <v>291875.59152788157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EG11">
            <v>49810.666666666664</v>
          </cell>
          <cell r="EH11">
            <v>57880</v>
          </cell>
          <cell r="EI11">
            <v>64431</v>
          </cell>
          <cell r="EJ11">
            <v>70836</v>
          </cell>
          <cell r="EK11">
            <v>0</v>
          </cell>
        </row>
        <row r="12">
          <cell r="F12">
            <v>17501299.05403984</v>
          </cell>
          <cell r="G12">
            <v>5806407.8310400639</v>
          </cell>
          <cell r="H12">
            <v>3947220.3806105787</v>
          </cell>
          <cell r="I12">
            <v>3510294.2528074421</v>
          </cell>
          <cell r="J12">
            <v>-19847778.753789131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EG12">
            <v>22024.666666666664</v>
          </cell>
          <cell r="EH12">
            <v>30094</v>
          </cell>
          <cell r="EI12">
            <v>36645</v>
          </cell>
          <cell r="EJ12">
            <v>43050</v>
          </cell>
          <cell r="EK12">
            <v>0</v>
          </cell>
        </row>
        <row r="13">
          <cell r="F13">
            <v>8130989.9036227576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EG13">
            <v>24326</v>
          </cell>
          <cell r="EH13">
            <v>24326</v>
          </cell>
          <cell r="EI13">
            <v>24326</v>
          </cell>
          <cell r="EJ13">
            <v>24326</v>
          </cell>
          <cell r="EK13">
            <v>0</v>
          </cell>
        </row>
        <row r="14">
          <cell r="F14">
            <v>0</v>
          </cell>
          <cell r="G14">
            <v>6329631.8159536337</v>
          </cell>
          <cell r="H14">
            <v>4710854.080161457</v>
          </cell>
          <cell r="I14">
            <v>3022794.6560677062</v>
          </cell>
          <cell r="J14">
            <v>1499980.0901014309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EG14">
            <v>3460</v>
          </cell>
          <cell r="EH14">
            <v>3460</v>
          </cell>
          <cell r="EI14">
            <v>3460</v>
          </cell>
          <cell r="EJ14">
            <v>3460</v>
          </cell>
          <cell r="EK14">
            <v>0</v>
          </cell>
        </row>
        <row r="15">
          <cell r="F15">
            <v>773489.96551164158</v>
          </cell>
          <cell r="G15">
            <v>3261629.9929493605</v>
          </cell>
          <cell r="H15">
            <v>2760155.0577999442</v>
          </cell>
          <cell r="I15">
            <v>2609459.2625158923</v>
          </cell>
          <cell r="J15">
            <v>2222247.1075081923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EG15">
            <v>0</v>
          </cell>
          <cell r="EH15">
            <v>0</v>
          </cell>
          <cell r="EI15">
            <v>0</v>
          </cell>
          <cell r="EJ15">
            <v>0</v>
          </cell>
          <cell r="EK15">
            <v>0</v>
          </cell>
        </row>
        <row r="16">
          <cell r="F16">
            <v>396775.53679610451</v>
          </cell>
          <cell r="G16">
            <v>1706893.3141799306</v>
          </cell>
          <cell r="H16">
            <v>1569507.4489318244</v>
          </cell>
          <cell r="I16">
            <v>1495906.0506946428</v>
          </cell>
          <cell r="J16">
            <v>1271620.6877278357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  <cell r="EK16">
            <v>0</v>
          </cell>
        </row>
        <row r="17">
          <cell r="F17">
            <v>0</v>
          </cell>
          <cell r="G17">
            <v>58227.774031488858</v>
          </cell>
          <cell r="H17">
            <v>21543.575926302721</v>
          </cell>
          <cell r="I17">
            <v>172504.27875552679</v>
          </cell>
          <cell r="J17">
            <v>239532.58796563308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EG17">
            <v>0</v>
          </cell>
          <cell r="EH17">
            <v>0</v>
          </cell>
          <cell r="EI17">
            <v>0</v>
          </cell>
          <cell r="EJ17">
            <v>0</v>
          </cell>
          <cell r="EK17">
            <v>0</v>
          </cell>
        </row>
        <row r="18">
          <cell r="F18">
            <v>852068.1864426526</v>
          </cell>
          <cell r="G18">
            <v>125202.91559703415</v>
          </cell>
          <cell r="H18">
            <v>539969.38225848461</v>
          </cell>
          <cell r="I18">
            <v>469702.6672528605</v>
          </cell>
          <cell r="J18">
            <v>400004.47935147467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</row>
        <row r="19">
          <cell r="F19">
            <v>132266.7841024907</v>
          </cell>
          <cell r="G19">
            <v>570885.03493202932</v>
          </cell>
          <cell r="H19">
            <v>515475.81593578425</v>
          </cell>
          <cell r="I19">
            <v>425635.59769500466</v>
          </cell>
          <cell r="J19">
            <v>310615.32731112081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EG19">
            <v>0</v>
          </cell>
          <cell r="EH19">
            <v>0</v>
          </cell>
          <cell r="EI19">
            <v>0</v>
          </cell>
          <cell r="EJ19">
            <v>0</v>
          </cell>
          <cell r="EK19">
            <v>0</v>
          </cell>
        </row>
        <row r="20">
          <cell r="F20">
            <v>1083650.9264593781</v>
          </cell>
          <cell r="G20">
            <v>581868.47420972947</v>
          </cell>
          <cell r="H20">
            <v>570971.0184953633</v>
          </cell>
          <cell r="I20">
            <v>558753.90686304157</v>
          </cell>
          <cell r="J20">
            <v>-1811071.1380504612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</row>
        <row r="21">
          <cell r="F21">
            <v>460329.5899427798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EG21">
            <v>0</v>
          </cell>
          <cell r="EH21">
            <v>0</v>
          </cell>
          <cell r="EI21">
            <v>0</v>
          </cell>
          <cell r="EJ21">
            <v>0</v>
          </cell>
          <cell r="EK21">
            <v>0</v>
          </cell>
        </row>
        <row r="22">
          <cell r="F22">
            <v>0</v>
          </cell>
          <cell r="G22">
            <v>216867.008104821</v>
          </cell>
          <cell r="H22">
            <v>95765.418741775517</v>
          </cell>
          <cell r="I22">
            <v>40237.349088569179</v>
          </cell>
          <cell r="J22">
            <v>13922.433374290464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</row>
        <row r="23">
          <cell r="F23">
            <v>120950.00573835081</v>
          </cell>
          <cell r="G23">
            <v>415070.31527311954</v>
          </cell>
          <cell r="H23">
            <v>194174.31451964632</v>
          </cell>
          <cell r="I23">
            <v>71274.444037648951</v>
          </cell>
          <cell r="J23">
            <v>32213.85747898597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</row>
        <row r="24">
          <cell r="F24">
            <v>61710.883178833479</v>
          </cell>
          <cell r="G24">
            <v>209790.57160378798</v>
          </cell>
          <cell r="H24">
            <v>94359.922289198876</v>
          </cell>
          <cell r="I24">
            <v>41245.202535119497</v>
          </cell>
          <cell r="J24">
            <v>19862.481136142411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</row>
        <row r="25">
          <cell r="F25">
            <v>0</v>
          </cell>
          <cell r="G25">
            <v>30841.227051232803</v>
          </cell>
          <cell r="H25">
            <v>25413.466121379173</v>
          </cell>
          <cell r="I25">
            <v>13697.188655326603</v>
          </cell>
          <cell r="J25">
            <v>6218.807853967789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</row>
        <row r="26">
          <cell r="F26">
            <v>23887.375710611541</v>
          </cell>
          <cell r="G26">
            <v>11494.488012127096</v>
          </cell>
          <cell r="H26">
            <v>38424.630170096156</v>
          </cell>
          <cell r="I26">
            <v>12829.39992677681</v>
          </cell>
          <cell r="J26">
            <v>5798.4943462174733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EG26">
            <v>0</v>
          </cell>
          <cell r="EH26">
            <v>0</v>
          </cell>
          <cell r="EI26">
            <v>0</v>
          </cell>
          <cell r="EJ26">
            <v>0</v>
          </cell>
          <cell r="EK26">
            <v>0</v>
          </cell>
        </row>
        <row r="27">
          <cell r="F27">
            <v>21771.001032903147</v>
          </cell>
          <cell r="G27">
            <v>80000.121234739971</v>
          </cell>
          <cell r="H27">
            <v>52118.01790182753</v>
          </cell>
          <cell r="I27">
            <v>16647.296675689518</v>
          </cell>
          <cell r="J27">
            <v>6431.275097305087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0</v>
          </cell>
          <cell r="EK27">
            <v>0</v>
          </cell>
        </row>
        <row r="28">
          <cell r="F28">
            <v>-1450553.3862978222</v>
          </cell>
          <cell r="G28">
            <v>73234.927030367311</v>
          </cell>
          <cell r="H28">
            <v>418703.31188273232</v>
          </cell>
          <cell r="I28">
            <v>77229.492277406607</v>
          </cell>
          <cell r="J28">
            <v>198003.76526806896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</row>
        <row r="29">
          <cell r="F29">
            <v>-702323.16578523442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</row>
        <row r="30">
          <cell r="F30">
            <v>0</v>
          </cell>
          <cell r="G30">
            <v>-533501.25591779524</v>
          </cell>
          <cell r="H30">
            <v>-366379.75723399548</v>
          </cell>
          <cell r="I30">
            <v>-212899.11468280089</v>
          </cell>
          <cell r="J30">
            <v>-126242.1534810977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EG30">
            <v>16822.953481286186</v>
          </cell>
          <cell r="EH30">
            <v>9874.1680725339756</v>
          </cell>
          <cell r="EI30">
            <v>8429.737319801774</v>
          </cell>
          <cell r="EJ30">
            <v>9404.6149810449879</v>
          </cell>
          <cell r="EK30">
            <v>-39010.625776735935</v>
          </cell>
        </row>
        <row r="31">
          <cell r="F31">
            <v>-100462.2740161375</v>
          </cell>
          <cell r="G31">
            <v>-361237.70148183085</v>
          </cell>
          <cell r="H31">
            <v>-359399.00158128806</v>
          </cell>
          <cell r="I31">
            <v>-324406.6448585472</v>
          </cell>
          <cell r="J31">
            <v>-176462.10139382764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EG31">
            <v>12765.595638607991</v>
          </cell>
          <cell r="EH31">
            <v>3737.761684604839</v>
          </cell>
          <cell r="EI31">
            <v>2775.2692748572681</v>
          </cell>
          <cell r="EJ31">
            <v>2505.1367552331058</v>
          </cell>
          <cell r="EK31">
            <v>-21342.869630258003</v>
          </cell>
        </row>
        <row r="32">
          <cell r="F32">
            <v>-46071.707177860888</v>
          </cell>
          <cell r="G32">
            <v>-165634.20789109485</v>
          </cell>
          <cell r="H32">
            <v>-164791.1297729291</v>
          </cell>
          <cell r="I32">
            <v>-149644.50785085771</v>
          </cell>
          <cell r="J32">
            <v>-85773.776559556936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EG32">
            <v>1489.7033893816597</v>
          </cell>
          <cell r="EH32">
            <v>831.24681113882195</v>
          </cell>
          <cell r="EI32">
            <v>815.68237574454031</v>
          </cell>
          <cell r="EJ32">
            <v>798.23047393388322</v>
          </cell>
          <cell r="EK32">
            <v>-2658.8549819221416</v>
          </cell>
        </row>
        <row r="33">
          <cell r="F33">
            <v>0</v>
          </cell>
          <cell r="G33">
            <v>0</v>
          </cell>
          <cell r="H33">
            <v>0</v>
          </cell>
          <cell r="I33">
            <v>-2352.456910195398</v>
          </cell>
          <cell r="J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EG33">
            <v>-2149.4880826325852</v>
          </cell>
          <cell r="EH33">
            <v>161.89875654451035</v>
          </cell>
          <cell r="EI33">
            <v>606.4602227629033</v>
          </cell>
          <cell r="EJ33">
            <v>99.236093528495999</v>
          </cell>
          <cell r="EK33">
            <v>286.941075601075</v>
          </cell>
        </row>
        <row r="34">
          <cell r="F34">
            <v>-90606.018285260623</v>
          </cell>
          <cell r="G34">
            <v>-6647.4740009669194</v>
          </cell>
          <cell r="H34">
            <v>-35278.536322298605</v>
          </cell>
          <cell r="I34">
            <v>-33113.006067576105</v>
          </cell>
          <cell r="J34">
            <v>-32835.861653151835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EG34">
            <v>-2562.6347372991263</v>
          </cell>
          <cell r="EH34">
            <v>1400.7175303636036</v>
          </cell>
          <cell r="EI34">
            <v>585.0055034087527</v>
          </cell>
          <cell r="EJ34">
            <v>139.39284546208944</v>
          </cell>
          <cell r="EK34">
            <v>-141.83170885570092</v>
          </cell>
        </row>
        <row r="35">
          <cell r="F35">
            <v>-12658.246526033325</v>
          </cell>
          <cell r="G35">
            <v>-46712.495706884729</v>
          </cell>
          <cell r="H35">
            <v>-50563.001323211123</v>
          </cell>
          <cell r="I35">
            <v>-40091.955646115581</v>
          </cell>
          <cell r="J35">
            <v>-17447.133927767474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EG35">
            <v>-415.34509453851228</v>
          </cell>
          <cell r="EH35">
            <v>148.57695832097286</v>
          </cell>
          <cell r="EI35">
            <v>90.147588984476783</v>
          </cell>
          <cell r="EJ35">
            <v>36.472216886188065</v>
          </cell>
          <cell r="EK35">
            <v>-6.7187441903379774</v>
          </cell>
        </row>
        <row r="36">
          <cell r="F36">
            <v>-7820894.3262766805</v>
          </cell>
          <cell r="G36">
            <v>3929672.8944223737</v>
          </cell>
          <cell r="H36">
            <v>2024271.4483666392</v>
          </cell>
          <cell r="I36">
            <v>527236.57078758033</v>
          </cell>
          <cell r="J36">
            <v>-406895.80758407747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EG36">
            <v>16124.192036840603</v>
          </cell>
          <cell r="EH36">
            <v>10320.166224271979</v>
          </cell>
          <cell r="EI36">
            <v>8426.9787227647157</v>
          </cell>
          <cell r="EJ36">
            <v>9361.7256839543534</v>
          </cell>
          <cell r="EK36">
            <v>-27567.580887030821</v>
          </cell>
        </row>
        <row r="37">
          <cell r="F37">
            <v>-442980.15445273987</v>
          </cell>
          <cell r="G37">
            <v>-97081.063710766728</v>
          </cell>
          <cell r="H37">
            <v>56773.761980930642</v>
          </cell>
          <cell r="I37">
            <v>96181.53335482371</v>
          </cell>
          <cell r="J37">
            <v>62249.919039710439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EG37">
            <v>12184.569003128441</v>
          </cell>
          <cell r="EH37">
            <v>4147.4341650286169</v>
          </cell>
          <cell r="EI37">
            <v>2819.4431290075559</v>
          </cell>
          <cell r="EJ37">
            <v>2507.3530377196012</v>
          </cell>
          <cell r="EK37">
            <v>-14176.984824135088</v>
          </cell>
        </row>
        <row r="38">
          <cell r="F38">
            <v>-394841.96570895298</v>
          </cell>
          <cell r="G38">
            <v>-94151.481162394412</v>
          </cell>
          <cell r="H38">
            <v>44343.849339386004</v>
          </cell>
          <cell r="I38">
            <v>84764.276975540648</v>
          </cell>
          <cell r="J38">
            <v>58573.677617365778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EG38">
            <v>1489.6540830553529</v>
          </cell>
          <cell r="EH38">
            <v>831.24067744247088</v>
          </cell>
          <cell r="EI38">
            <v>815.67288356480481</v>
          </cell>
          <cell r="EJ38">
            <v>798.21986694720226</v>
          </cell>
          <cell r="EK38">
            <v>-2587.2444829292299</v>
          </cell>
        </row>
        <row r="39">
          <cell r="F39">
            <v>-38971.507940889394</v>
          </cell>
          <cell r="G39">
            <v>-113071.95148974378</v>
          </cell>
          <cell r="H39">
            <v>-34475.893756134254</v>
          </cell>
          <cell r="I39">
            <v>-8762.7430708341089</v>
          </cell>
          <cell r="J39">
            <v>9437.1845485888916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EG39">
            <v>-2095.2370487750286</v>
          </cell>
          <cell r="EH39">
            <v>104.62132432909613</v>
          </cell>
          <cell r="EI39">
            <v>598.14758840390334</v>
          </cell>
          <cell r="EJ39">
            <v>110.32784611058085</v>
          </cell>
          <cell r="EK39">
            <v>282.86252181152707</v>
          </cell>
        </row>
        <row r="40">
          <cell r="F40">
            <v>-31705.124801298538</v>
          </cell>
          <cell r="G40">
            <v>-94563.614390515359</v>
          </cell>
          <cell r="H40">
            <v>-32938.713046418743</v>
          </cell>
          <cell r="I40">
            <v>-13320.818697424946</v>
          </cell>
          <cell r="J40">
            <v>4593.9871112211149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EG40">
            <v>-2397.8911698137972</v>
          </cell>
          <cell r="EH40">
            <v>1190.8099680067799</v>
          </cell>
          <cell r="EI40">
            <v>613.41559041413313</v>
          </cell>
          <cell r="EJ40">
            <v>159.76865781441833</v>
          </cell>
          <cell r="EK40">
            <v>-123.30175987396285</v>
          </cell>
        </row>
        <row r="41">
          <cell r="F41">
            <v>-48138.188743786923</v>
          </cell>
          <cell r="G41">
            <v>-2929.5825483722874</v>
          </cell>
          <cell r="H41">
            <v>12429.912641544606</v>
          </cell>
          <cell r="I41">
            <v>11417.25637928303</v>
          </cell>
          <cell r="J41">
            <v>3676.2414223446594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EG41">
            <v>-415.34559153352603</v>
          </cell>
          <cell r="EH41">
            <v>148.5913027665726</v>
          </cell>
          <cell r="EI41">
            <v>90.152719143760578</v>
          </cell>
          <cell r="EJ41">
            <v>36.511766082799795</v>
          </cell>
          <cell r="EK41">
            <v>-6.6575488926786086</v>
          </cell>
        </row>
        <row r="42"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EG42">
            <v>16124.192036840604</v>
          </cell>
          <cell r="EH42">
            <v>25770.367033972641</v>
          </cell>
          <cell r="EI42">
            <v>32898.481276980769</v>
          </cell>
          <cell r="EJ42">
            <v>37184.630665934434</v>
          </cell>
          <cell r="EK42">
            <v>3153.8680783134187</v>
          </cell>
        </row>
        <row r="43">
          <cell r="F43">
            <v>-8242604.3001781274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EG43">
            <v>12184.569003128441</v>
          </cell>
          <cell r="EH43">
            <v>16022.515115477596</v>
          </cell>
          <cell r="EI43">
            <v>18612.33081286151</v>
          </cell>
          <cell r="EJ43">
            <v>19963.985516853547</v>
          </cell>
          <cell r="EK43">
            <v>3013.9157618373429</v>
          </cell>
        </row>
        <row r="44">
          <cell r="F44">
            <v>0</v>
          </cell>
          <cell r="G44">
            <v>-6107535.699713924</v>
          </cell>
          <cell r="H44">
            <v>-4318436.9485065974</v>
          </cell>
          <cell r="I44">
            <v>-2484537.2137562102</v>
          </cell>
          <cell r="J44">
            <v>-1103073.9928776906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EG44">
            <v>1489.6540830553527</v>
          </cell>
          <cell r="EH44">
            <v>1853.5902746433596</v>
          </cell>
          <cell r="EI44">
            <v>1974.5667233004374</v>
          </cell>
          <cell r="EJ44">
            <v>2024.2097805644578</v>
          </cell>
          <cell r="EK44">
            <v>-1357.6977248565597</v>
          </cell>
        </row>
        <row r="45">
          <cell r="F45">
            <v>-7228087.5730727967</v>
          </cell>
          <cell r="G45">
            <v>-5373175.3881346341</v>
          </cell>
          <cell r="H45">
            <v>-3823497.0022090287</v>
          </cell>
          <cell r="I45">
            <v>-2207425.7390835308</v>
          </cell>
          <cell r="J45">
            <v>-984799.60683168366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EG45">
            <v>-2095.2370487750286</v>
          </cell>
          <cell r="EH45">
            <v>-1990.6157244459323</v>
          </cell>
          <cell r="EI45">
            <v>-1392.4681360420288</v>
          </cell>
          <cell r="EJ45">
            <v>-599.93110685029865</v>
          </cell>
          <cell r="EK45">
            <v>-351.13328824032482</v>
          </cell>
        </row>
        <row r="46">
          <cell r="F46">
            <v>-564592.97996051901</v>
          </cell>
          <cell r="G46">
            <v>-1889029.7106083329</v>
          </cell>
          <cell r="H46">
            <v>-1741966.7801600164</v>
          </cell>
          <cell r="I46">
            <v>-1579183.8978681988</v>
          </cell>
          <cell r="J46">
            <v>-1225562.7540952396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EG46">
            <v>-2397.8911698137972</v>
          </cell>
          <cell r="EH46">
            <v>-1109.2472420786139</v>
          </cell>
          <cell r="EI46">
            <v>-467.68418092511672</v>
          </cell>
          <cell r="EJ46">
            <v>-37.981714688675432</v>
          </cell>
          <cell r="EK46">
            <v>242.80132733088627</v>
          </cell>
        </row>
        <row r="47">
          <cell r="F47">
            <v>-481346.62158308341</v>
          </cell>
          <cell r="G47">
            <v>-1613573.0346413713</v>
          </cell>
          <cell r="H47">
            <v>-1505866.0326457899</v>
          </cell>
          <cell r="I47">
            <v>-1363436.3896174743</v>
          </cell>
          <cell r="J47">
            <v>-1067794.1436712197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EG47">
            <v>-415.34559153352603</v>
          </cell>
          <cell r="EH47">
            <v>-249.80818863238559</v>
          </cell>
          <cell r="EI47">
            <v>-152.4269357124283</v>
          </cell>
          <cell r="EJ47">
            <v>-66.656819595217542</v>
          </cell>
          <cell r="EK47">
            <v>4.8435774259762185</v>
          </cell>
        </row>
        <row r="48">
          <cell r="F48">
            <v>-1014516.72710533</v>
          </cell>
          <cell r="G48">
            <v>-734360.31157929183</v>
          </cell>
          <cell r="H48">
            <v>-494939.9462975678</v>
          </cell>
          <cell r="I48">
            <v>-277111.47467267688</v>
          </cell>
          <cell r="J48">
            <v>-118274.38604600588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EG48">
            <v>16088.233043632659</v>
          </cell>
          <cell r="EH48">
            <v>25464.296006196997</v>
          </cell>
          <cell r="EI48">
            <v>32235.264002998403</v>
          </cell>
          <cell r="EJ48">
            <v>36236.595514913402</v>
          </cell>
          <cell r="EK48">
            <v>1969.1919634127553</v>
          </cell>
        </row>
        <row r="49">
          <cell r="F49">
            <v>0</v>
          </cell>
          <cell r="G49">
            <v>-207110.09153363225</v>
          </cell>
          <cell r="H49">
            <v>-19009.027630688695</v>
          </cell>
          <cell r="I49">
            <v>-235959.66463017632</v>
          </cell>
          <cell r="J49">
            <v>-145994.67606385564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EG49">
            <v>12176.034383470824</v>
          </cell>
          <cell r="EH49">
            <v>15950.163823078617</v>
          </cell>
          <cell r="EI49">
            <v>18460.17281865003</v>
          </cell>
          <cell r="EJ49">
            <v>19735.076941853546</v>
          </cell>
          <cell r="EK49">
            <v>2738.3251962737922</v>
          </cell>
        </row>
        <row r="50">
          <cell r="F50">
            <v>-319773.15500890167</v>
          </cell>
          <cell r="G50">
            <v>-20450.383832681015</v>
          </cell>
          <cell r="H50">
            <v>-119231.09632985889</v>
          </cell>
          <cell r="I50">
            <v>-94751.033872091939</v>
          </cell>
          <cell r="J50">
            <v>-73533.765245714356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EG50">
            <v>1487.6297473271713</v>
          </cell>
          <cell r="EH50">
            <v>1842.600364816099</v>
          </cell>
          <cell r="EI50">
            <v>1957.4418290600336</v>
          </cell>
          <cell r="EJ50">
            <v>2003.05997731764</v>
          </cell>
          <cell r="EK50">
            <v>-1380.5945520064449</v>
          </cell>
        </row>
        <row r="51">
          <cell r="F51">
            <v>-25406.684098223363</v>
          </cell>
          <cell r="G51">
            <v>-83545.595275040643</v>
          </cell>
          <cell r="H51">
            <v>-68325.382065729529</v>
          </cell>
          <cell r="I51">
            <v>-54190.966755892616</v>
          </cell>
          <cell r="J51">
            <v>-36080.588913426436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EG51">
            <v>-2094.1563873047407</v>
          </cell>
          <cell r="EH51">
            <v>-1978.7559174339433</v>
          </cell>
          <cell r="EI51">
            <v>-1371.0100436678517</v>
          </cell>
          <cell r="EJ51">
            <v>-582.35490275865936</v>
          </cell>
          <cell r="EK51">
            <v>-330.34059698798796</v>
          </cell>
        </row>
        <row r="52">
          <cell r="F52">
            <v>-704767.45252013346</v>
          </cell>
          <cell r="G52">
            <v>252605.21470317341</v>
          </cell>
          <cell r="H52">
            <v>153259.62254439297</v>
          </cell>
          <cell r="I52">
            <v>62070.002340759653</v>
          </cell>
          <cell r="J52">
            <v>-11317.833117553633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EG52">
            <v>-2396.8445936548524</v>
          </cell>
          <cell r="EH52">
            <v>-1096.3468414721915</v>
          </cell>
          <cell r="EI52">
            <v>-450.21658801706872</v>
          </cell>
          <cell r="EJ52">
            <v>-23.211862002055163</v>
          </cell>
          <cell r="EK52">
            <v>247.84790970301245</v>
          </cell>
        </row>
        <row r="53">
          <cell r="F53">
            <v>-679399.37747488753</v>
          </cell>
          <cell r="G53">
            <v>-285789.67971880094</v>
          </cell>
          <cell r="H53">
            <v>-56051.69521525559</v>
          </cell>
          <cell r="I53">
            <v>82313.864048644391</v>
          </cell>
          <cell r="J53">
            <v>93715.463434911566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EG53">
            <v>-415.07615393296311</v>
          </cell>
          <cell r="EH53">
            <v>-246.95442880072849</v>
          </cell>
          <cell r="EI53">
            <v>-148.10699189318694</v>
          </cell>
          <cell r="EJ53">
            <v>-62.493023384824518</v>
          </cell>
          <cell r="EK53">
            <v>7.0239227988277237</v>
          </cell>
        </row>
        <row r="54">
          <cell r="F54">
            <v>-18985.433787070324</v>
          </cell>
          <cell r="G54">
            <v>-49919.305600657623</v>
          </cell>
          <cell r="H54">
            <v>-19633.79741782101</v>
          </cell>
          <cell r="I54">
            <v>-937.12223760469737</v>
          </cell>
          <cell r="J54">
            <v>8995.8693429455452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EG54">
            <v>5249.550660623594</v>
          </cell>
          <cell r="EH54">
            <v>4388.9000245960515</v>
          </cell>
          <cell r="EI54">
            <v>4166.419431222721</v>
          </cell>
          <cell r="EJ54">
            <v>6534.3814877892519</v>
          </cell>
          <cell r="EK54">
            <v>9209.8070909543349</v>
          </cell>
        </row>
        <row r="55">
          <cell r="F55">
            <v>0</v>
          </cell>
          <cell r="G55">
            <v>0</v>
          </cell>
          <cell r="H55">
            <v>-891.79110196706438</v>
          </cell>
          <cell r="I55">
            <v>-27550.160118531971</v>
          </cell>
          <cell r="J55">
            <v>1630.5698063232392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EG55">
            <v>11578.511014003305</v>
          </cell>
          <cell r="EH55">
            <v>8219.5518359830457</v>
          </cell>
          <cell r="EI55">
            <v>5748.0867461297248</v>
          </cell>
          <cell r="EJ55">
            <v>4473.0522938098229</v>
          </cell>
          <cell r="EK55">
            <v>4308.7803490169226</v>
          </cell>
        </row>
        <row r="56">
          <cell r="F56">
            <v>-17635.129083475607</v>
          </cell>
          <cell r="G56">
            <v>5696.5261754989979</v>
          </cell>
          <cell r="H56">
            <v>605.67443720906249</v>
          </cell>
          <cell r="I56">
            <v>-232.41389832680221</v>
          </cell>
          <cell r="J56">
            <v>-891.57076050924661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EG56">
            <v>1975.0393789659586</v>
          </cell>
          <cell r="EH56">
            <v>1621.1874590088935</v>
          </cell>
          <cell r="EI56">
            <v>1505.7340749246841</v>
          </cell>
          <cell r="EJ56">
            <v>1460.0099114241671</v>
          </cell>
          <cell r="EK56">
            <v>1455.2567042152077</v>
          </cell>
        </row>
        <row r="57">
          <cell r="F57">
            <v>-2996.5563364685881</v>
          </cell>
          <cell r="G57">
            <v>-8254.1079002703464</v>
          </cell>
          <cell r="H57">
            <v>-3255.4824076849773</v>
          </cell>
          <cell r="I57">
            <v>-918.11581485965462</v>
          </cell>
          <cell r="J57">
            <v>425.82276683685154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EG57">
            <v>2150.2354182661461</v>
          </cell>
          <cell r="EH57">
            <v>1985.9890457168024</v>
          </cell>
          <cell r="EI57">
            <v>1362.0272966943787</v>
          </cell>
          <cell r="EJ57">
            <v>587.29904646407363</v>
          </cell>
          <cell r="EK57">
            <v>325.23875509704618</v>
          </cell>
        </row>
        <row r="58">
          <cell r="F58">
            <v>164708.14200534218</v>
          </cell>
          <cell r="G58">
            <v>748455.92357114924</v>
          </cell>
          <cell r="H58">
            <v>879940.13520352542</v>
          </cell>
          <cell r="I58">
            <v>939391.08959953114</v>
          </cell>
          <cell r="J58">
            <v>978599.48069558793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EG58">
            <v>2563.8622157556651</v>
          </cell>
          <cell r="EH58">
            <v>1052.9469578071139</v>
          </cell>
          <cell r="EI58">
            <v>434.14416540571449</v>
          </cell>
          <cell r="EJ58">
            <v>27.060846332216283</v>
          </cell>
          <cell r="EK58">
            <v>-225.75713148914957</v>
          </cell>
        </row>
        <row r="59">
          <cell r="F59">
            <v>5388236.5482701166</v>
          </cell>
          <cell r="G59">
            <v>22175504.744280558</v>
          </cell>
          <cell r="H59">
            <v>22533790.591115911</v>
          </cell>
          <cell r="I59">
            <v>20078725.170006331</v>
          </cell>
          <cell r="J59">
            <v>13122257.062400833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EG59">
            <v>415.55841197241079</v>
          </cell>
          <cell r="EH59">
            <v>247.431387745325</v>
          </cell>
          <cell r="EI59">
            <v>148.39702113171253</v>
          </cell>
          <cell r="EJ59">
            <v>62.701754390721938</v>
          </cell>
          <cell r="EK59">
            <v>-6.8449965446412495</v>
          </cell>
        </row>
        <row r="60">
          <cell r="F60">
            <v>69162.881641874337</v>
          </cell>
          <cell r="G60">
            <v>390028.75537561777</v>
          </cell>
          <cell r="H60">
            <v>1537076.2215733838</v>
          </cell>
          <cell r="I60">
            <v>1819338.2323042396</v>
          </cell>
          <cell r="J60">
            <v>1269703.0938283526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EG60">
            <v>5237.6721785884229</v>
          </cell>
          <cell r="EH60">
            <v>4376.9407010954174</v>
          </cell>
          <cell r="EI60">
            <v>4154.2141072569648</v>
          </cell>
          <cell r="EJ60">
            <v>6514.9932982513192</v>
          </cell>
          <cell r="EK60">
            <v>9175.4417394570792</v>
          </cell>
        </row>
        <row r="61">
          <cell r="F61">
            <v>-2498.4991691517475</v>
          </cell>
          <cell r="G61">
            <v>-11086.588894820865</v>
          </cell>
          <cell r="H61">
            <v>-5966.6072432018982</v>
          </cell>
          <cell r="I61">
            <v>-1034.081846220402</v>
          </cell>
          <cell r="J61">
            <v>549.52362558497623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EG61">
            <v>11568.938981049627</v>
          </cell>
          <cell r="EH61">
            <v>8204.4820218656041</v>
          </cell>
          <cell r="EI61">
            <v>5738.6468804444712</v>
          </cell>
          <cell r="EJ61">
            <v>4465.9590397274478</v>
          </cell>
          <cell r="EK61">
            <v>4302.5955914301067</v>
          </cell>
        </row>
        <row r="62">
          <cell r="F62">
            <v>-477.39050623221408</v>
          </cell>
          <cell r="G62">
            <v>-1851.4968082711214</v>
          </cell>
          <cell r="H62">
            <v>-302.04139508800915</v>
          </cell>
          <cell r="I62">
            <v>324.24006268466388</v>
          </cell>
          <cell r="J62">
            <v>446.54205691089851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EG62">
            <v>1972.3209463465221</v>
          </cell>
          <cell r="EH62">
            <v>1617.3441951612449</v>
          </cell>
          <cell r="EI62">
            <v>1502.4932387375766</v>
          </cell>
          <cell r="EJ62">
            <v>1456.8644834932907</v>
          </cell>
          <cell r="EK62">
            <v>1452.1295118102885</v>
          </cell>
        </row>
        <row r="63">
          <cell r="F63">
            <v>-8109.2494757206814</v>
          </cell>
          <cell r="G63">
            <v>-35424.796125024128</v>
          </cell>
          <cell r="H63">
            <v>-24377.326730460703</v>
          </cell>
          <cell r="I63">
            <v>-15895.013051847909</v>
          </cell>
          <cell r="J63">
            <v>-8131.9967997637996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EG63">
            <v>2148.4074211622974</v>
          </cell>
          <cell r="EH63">
            <v>1975.7295190760858</v>
          </cell>
          <cell r="EI63">
            <v>1359.6710109509941</v>
          </cell>
          <cell r="EJ63">
            <v>582.10762262388732</v>
          </cell>
          <cell r="EK63">
            <v>326.01476306366766</v>
          </cell>
        </row>
        <row r="64">
          <cell r="F64">
            <v>-1092.3941089736361</v>
          </cell>
          <cell r="G64">
            <v>-4098.3629145798759</v>
          </cell>
          <cell r="H64">
            <v>-1591.4400408853235</v>
          </cell>
          <cell r="I64">
            <v>-96.770803569550253</v>
          </cell>
          <cell r="J64">
            <v>709.16343758907772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EG64">
            <v>2561.5881611401815</v>
          </cell>
          <cell r="EH64">
            <v>1051.1828466006959</v>
          </cell>
          <cell r="EI64">
            <v>433.46268015095387</v>
          </cell>
          <cell r="EJ64">
            <v>26.833766488268946</v>
          </cell>
          <cell r="EK64">
            <v>-225.69605623506058</v>
          </cell>
        </row>
        <row r="65">
          <cell r="F65">
            <v>72691.945765932629</v>
          </cell>
          <cell r="G65">
            <v>272371.45467804861</v>
          </cell>
          <cell r="H65">
            <v>196249.80607899622</v>
          </cell>
          <cell r="I65">
            <v>127073.77391641297</v>
          </cell>
          <cell r="J65">
            <v>68847.450119351182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EG65">
            <v>415.0756569379493</v>
          </cell>
          <cell r="EH65">
            <v>246.96827625131436</v>
          </cell>
          <cell r="EI65">
            <v>148.12596950305655</v>
          </cell>
          <cell r="EJ65">
            <v>62.5515501913059</v>
          </cell>
          <cell r="EK65">
            <v>-6.904200694686951</v>
          </cell>
        </row>
        <row r="66">
          <cell r="F66">
            <v>5922.6104821002191</v>
          </cell>
          <cell r="G66">
            <v>36236.999457705322</v>
          </cell>
          <cell r="H66">
            <v>27726.710934050036</v>
          </cell>
          <cell r="I66">
            <v>19649.094643581218</v>
          </cell>
          <cell r="J66">
            <v>11661.290272805636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EG66">
            <v>56.105760811617891</v>
          </cell>
          <cell r="EH66">
            <v>348.11257932772531</v>
          </cell>
          <cell r="EI66">
            <v>446.09729342121301</v>
          </cell>
          <cell r="EJ66">
            <v>534.48524335111711</v>
          </cell>
          <cell r="EK66">
            <v>619.06011304298158</v>
          </cell>
        </row>
        <row r="67">
          <cell r="F67">
            <v>684.86577701302554</v>
          </cell>
          <cell r="G67">
            <v>2830.7831829379802</v>
          </cell>
          <cell r="H67">
            <v>1328.2009524674329</v>
          </cell>
          <cell r="I67">
            <v>585.67846276022283</v>
          </cell>
          <cell r="J67">
            <v>233.6267241685097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EG67">
            <v>27.960553679661416</v>
          </cell>
          <cell r="EH67">
            <v>119.86103573081169</v>
          </cell>
          <cell r="EI67">
            <v>120.18052903545916</v>
          </cell>
          <cell r="EJ67">
            <v>120.24886035518558</v>
          </cell>
          <cell r="EK67">
            <v>120.18489936387041</v>
          </cell>
        </row>
        <row r="68">
          <cell r="F68">
            <v>-674.42085867756816</v>
          </cell>
          <cell r="G68">
            <v>-3187.7019763442113</v>
          </cell>
          <cell r="H68">
            <v>-2330.3689108707304</v>
          </cell>
          <cell r="I68">
            <v>-1483.6777901414962</v>
          </cell>
          <cell r="J68">
            <v>-883.18464214621054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EG68">
            <v>7.0104700710202446</v>
          </cell>
          <cell r="EH68">
            <v>28.57193975550917</v>
          </cell>
          <cell r="EI68">
            <v>28.572163869906817</v>
          </cell>
          <cell r="EJ68">
            <v>28.572413337181072</v>
          </cell>
          <cell r="EK68">
            <v>28.572372418697263</v>
          </cell>
        </row>
        <row r="69">
          <cell r="F69">
            <v>-459.02933291559043</v>
          </cell>
          <cell r="G69">
            <v>-1783.8796460796898</v>
          </cell>
          <cell r="H69">
            <v>-294.50214029642081</v>
          </cell>
          <cell r="I69">
            <v>316.69274222486109</v>
          </cell>
          <cell r="J69">
            <v>438.03025258255582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EG69">
            <v>1.8765591117545732</v>
          </cell>
          <cell r="EH69">
            <v>1.8627763081236703E-2</v>
          </cell>
          <cell r="EI69">
            <v>-5.7445902877958033E-2</v>
          </cell>
          <cell r="EJ69">
            <v>-1.5145529712464023E-2</v>
          </cell>
          <cell r="EK69">
            <v>-2.6964686795094145E-2</v>
          </cell>
        </row>
        <row r="70">
          <cell r="F70">
            <v>-7759.3538222780535</v>
          </cell>
          <cell r="G70">
            <v>-34229.058763160261</v>
          </cell>
          <cell r="H70">
            <v>-24803.325649125807</v>
          </cell>
          <cell r="I70">
            <v>-16675.208877846635</v>
          </cell>
          <cell r="J70">
            <v>-8837.3125167725466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EG70">
            <v>3.1304392394614835</v>
          </cell>
          <cell r="EH70">
            <v>-7.3751621450316329E-2</v>
          </cell>
          <cell r="EI70">
            <v>-9.5983048888149153E-2</v>
          </cell>
          <cell r="EJ70">
            <v>-3.0630696320665941E-2</v>
          </cell>
          <cell r="EK70">
            <v>8.804245256641894E-3</v>
          </cell>
        </row>
        <row r="71">
          <cell r="F71">
            <v>-1050.3789509361886</v>
          </cell>
          <cell r="G71">
            <v>-3950.0228294249678</v>
          </cell>
          <cell r="H71">
            <v>-1551.7161085075304</v>
          </cell>
          <cell r="I71">
            <v>-93.823523958985817</v>
          </cell>
          <cell r="J71">
            <v>695.79070605319589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EG71">
            <v>0.61596414654721543</v>
          </cell>
          <cell r="EH71">
            <v>-4.2987441975135265E-3</v>
          </cell>
          <cell r="EI71">
            <v>-2.6061441133537616E-3</v>
          </cell>
          <cell r="EJ71">
            <v>-1.0761755269061701E-3</v>
          </cell>
          <cell r="EK71">
            <v>1.5845937021315842E-4</v>
          </cell>
        </row>
        <row r="72">
          <cell r="F72">
            <v>38363.268061135081</v>
          </cell>
          <cell r="G72">
            <v>32104.580824374883</v>
          </cell>
          <cell r="H72">
            <v>34392.541123755254</v>
          </cell>
          <cell r="I72">
            <v>56465.65228768516</v>
          </cell>
          <cell r="J72">
            <v>78828.791904420563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EG72">
            <v>7295.7317144314975</v>
          </cell>
          <cell r="EH72">
            <v>5693.9101703769438</v>
          </cell>
          <cell r="EI72">
            <v>5476.6047240997159</v>
          </cell>
          <cell r="EJ72">
            <v>8882.6406457190387</v>
          </cell>
          <cell r="EK72">
            <v>12444.655135933492</v>
          </cell>
        </row>
        <row r="73">
          <cell r="F73">
            <v>217542.35296706425</v>
          </cell>
          <cell r="G73">
            <v>66487.67862191936</v>
          </cell>
          <cell r="H73">
            <v>50804.634399392133</v>
          </cell>
          <cell r="I73">
            <v>47157.445821534551</v>
          </cell>
          <cell r="J73">
            <v>58216.087478551999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EG73">
            <v>23824.146098931633</v>
          </cell>
          <cell r="EH73">
            <v>10160.884090029396</v>
          </cell>
          <cell r="EI73">
            <v>7455.7514896722369</v>
          </cell>
          <cell r="EJ73">
            <v>6162.8042233782016</v>
          </cell>
          <cell r="EK73">
            <v>6624.6835350282063</v>
          </cell>
        </row>
        <row r="74">
          <cell r="F74">
            <v>23900.524267763336</v>
          </cell>
          <cell r="G74">
            <v>14786.301401218483</v>
          </cell>
          <cell r="H74">
            <v>14932.044706854702</v>
          </cell>
          <cell r="I74">
            <v>15026.129910473599</v>
          </cell>
          <cell r="J74">
            <v>15634.425142291208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EG74">
            <v>3291.7322982765977</v>
          </cell>
          <cell r="EH74">
            <v>2227.148408247197</v>
          </cell>
          <cell r="EI74">
            <v>2150.9667225276748</v>
          </cell>
          <cell r="EJ74">
            <v>2093.8278635598263</v>
          </cell>
          <cell r="EK74">
            <v>2095.9420374992415</v>
          </cell>
        </row>
        <row r="75">
          <cell r="F75">
            <v>9169.3442983340319</v>
          </cell>
          <cell r="G75">
            <v>2879.8712712894044</v>
          </cell>
          <cell r="H75">
            <v>11101.98212994226</v>
          </cell>
          <cell r="I75">
            <v>1868.0499954084669</v>
          </cell>
          <cell r="J75">
            <v>5599.6837844625379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EG75">
            <v>2654.8707765218064</v>
          </cell>
          <cell r="EH75">
            <v>462.51465366122613</v>
          </cell>
          <cell r="EI75">
            <v>1732.907624759375</v>
          </cell>
          <cell r="EJ75">
            <v>-196.31416206387681</v>
          </cell>
          <cell r="EK75">
            <v>843.87095678440676</v>
          </cell>
        </row>
        <row r="76">
          <cell r="F76">
            <v>879.48708994041056</v>
          </cell>
          <cell r="G76">
            <v>721.36952813725588</v>
          </cell>
          <cell r="H76">
            <v>310.05291680663902</v>
          </cell>
          <cell r="I76">
            <v>75.969100776838786</v>
          </cell>
          <cell r="J76">
            <v>-80.134915503471063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EG76">
            <v>4288.0970392170775</v>
          </cell>
          <cell r="EH76">
            <v>2302.2139828410086</v>
          </cell>
          <cell r="EI76">
            <v>965.97157024276851</v>
          </cell>
          <cell r="EJ76">
            <v>143.9749005389254</v>
          </cell>
          <cell r="EK76">
            <v>-367.86663377099569</v>
          </cell>
        </row>
        <row r="77">
          <cell r="F77">
            <v>139.22559149203073</v>
          </cell>
          <cell r="G77">
            <v>74.288479160486432</v>
          </cell>
          <cell r="H77">
            <v>45.073794492238392</v>
          </cell>
          <cell r="I77">
            <v>18.236108443094036</v>
          </cell>
          <cell r="J77">
            <v>-3.3593720951689887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EG77">
            <v>692.59735328735132</v>
          </cell>
          <cell r="EH77">
            <v>371.45314266292593</v>
          </cell>
          <cell r="EI77">
            <v>225.37548782147533</v>
          </cell>
          <cell r="EJ77">
            <v>91.183232654287409</v>
          </cell>
          <cell r="EK77">
            <v>-16.797256624270481</v>
          </cell>
        </row>
        <row r="78">
          <cell r="F78">
            <v>0</v>
          </cell>
          <cell r="G78">
            <v>490272.33683390915</v>
          </cell>
          <cell r="H78">
            <v>987704.9866843035</v>
          </cell>
          <cell r="I78">
            <v>2562461.0295094331</v>
          </cell>
          <cell r="J78">
            <v>3797755.2879817942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EG78">
            <v>2046.1810538079035</v>
          </cell>
          <cell r="EH78">
            <v>1456.7221598729138</v>
          </cell>
          <cell r="EI78">
            <v>1432.6400263805619</v>
          </cell>
          <cell r="EJ78">
            <v>2465.1297376938701</v>
          </cell>
          <cell r="EK78">
            <v>3420.3141102210839</v>
          </cell>
        </row>
        <row r="79">
          <cell r="F79">
            <v>8074.0998796355816</v>
          </cell>
          <cell r="G79">
            <v>155193.18409941869</v>
          </cell>
          <cell r="H79">
            <v>962434.15361934027</v>
          </cell>
          <cell r="I79">
            <v>2002002.3951302697</v>
          </cell>
          <cell r="J79">
            <v>4399222.7238339577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EG79">
            <v>12245.635084928328</v>
          </cell>
          <cell r="EH79">
            <v>3617.9006488740283</v>
          </cell>
          <cell r="EI79">
            <v>2655.0887458218094</v>
          </cell>
          <cell r="EJ79">
            <v>2384.8878948779202</v>
          </cell>
          <cell r="EK79">
            <v>2862.9454703781248</v>
          </cell>
        </row>
        <row r="80">
          <cell r="F80">
            <v>1616.3752467677921</v>
          </cell>
          <cell r="G80">
            <v>53736.591041278138</v>
          </cell>
          <cell r="H80">
            <v>333462.76310580311</v>
          </cell>
          <cell r="I80">
            <v>694528.46241968789</v>
          </cell>
          <cell r="J80">
            <v>1525991.0998397593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EG80">
            <v>1316.6929193106391</v>
          </cell>
          <cell r="EH80">
            <v>802.67487138331308</v>
          </cell>
          <cell r="EI80">
            <v>787.11021187463348</v>
          </cell>
          <cell r="EJ80">
            <v>769.65806059670217</v>
          </cell>
          <cell r="EK80">
            <v>772.57264565916091</v>
          </cell>
        </row>
        <row r="81">
          <cell r="F81">
            <v>1937.7839711125393</v>
          </cell>
          <cell r="G81">
            <v>37246.364183860482</v>
          </cell>
          <cell r="H81">
            <v>231016.87037236348</v>
          </cell>
          <cell r="I81">
            <v>480682.51243759424</v>
          </cell>
          <cell r="J81">
            <v>1056230.6926096722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EG81">
            <v>504.63535825566032</v>
          </cell>
          <cell r="EH81">
            <v>161.88012878142911</v>
          </cell>
          <cell r="EI81">
            <v>606.51766866578123</v>
          </cell>
          <cell r="EJ81">
            <v>99.251239058208455</v>
          </cell>
          <cell r="EK81">
            <v>286.96804028787011</v>
          </cell>
        </row>
        <row r="82">
          <cell r="F82">
            <v>42.425000643962697</v>
          </cell>
          <cell r="G82">
            <v>1155.040522545524</v>
          </cell>
          <cell r="H82">
            <v>8621.218992422253</v>
          </cell>
          <cell r="I82">
            <v>17598.164038206429</v>
          </cell>
          <cell r="J82">
            <v>39951.43220106497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EG82">
            <v>1724.2348234614124</v>
          </cell>
          <cell r="EH82">
            <v>1400.791281985054</v>
          </cell>
          <cell r="EI82">
            <v>585.10148645764082</v>
          </cell>
          <cell r="EJ82">
            <v>139.42347615841018</v>
          </cell>
          <cell r="EK82">
            <v>-141.84051310095765</v>
          </cell>
        </row>
        <row r="83">
          <cell r="F83">
            <v>44.12200066972121</v>
          </cell>
          <cell r="G83">
            <v>1184.6095599226896</v>
          </cell>
          <cell r="H83">
            <v>8841.9221986282628</v>
          </cell>
          <cell r="I83">
            <v>18012.285885670761</v>
          </cell>
          <cell r="J83">
            <v>40721.064260930696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EG83">
            <v>277.03894131494053</v>
          </cell>
          <cell r="EH83">
            <v>148.5812570651704</v>
          </cell>
          <cell r="EI83">
            <v>90.150195128590141</v>
          </cell>
          <cell r="EJ83">
            <v>36.473293061714976</v>
          </cell>
          <cell r="EK83">
            <v>-6.7189026497081965</v>
          </cell>
        </row>
        <row r="84">
          <cell r="F84">
            <v>64123.766029936465</v>
          </cell>
          <cell r="G84">
            <v>100896.44443117012</v>
          </cell>
          <cell r="H84">
            <v>119936.58919920377</v>
          </cell>
          <cell r="I84">
            <v>264960.73389609734</v>
          </cell>
          <cell r="J84">
            <v>234401.79825965868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EG84">
            <v>0.40264671264873075</v>
          </cell>
          <cell r="EH84">
            <v>0</v>
          </cell>
          <cell r="EI84">
            <v>0</v>
          </cell>
          <cell r="EJ84">
            <v>0</v>
          </cell>
          <cell r="EK84">
            <v>0</v>
          </cell>
        </row>
        <row r="85">
          <cell r="F85">
            <v>62784.934574089813</v>
          </cell>
          <cell r="G85">
            <v>239267.96690331603</v>
          </cell>
          <cell r="H85">
            <v>402779.60355720454</v>
          </cell>
          <cell r="I85">
            <v>541945.83819451719</v>
          </cell>
          <cell r="J85">
            <v>957252.6662424095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EG85">
            <v>0</v>
          </cell>
          <cell r="EH85">
            <v>0</v>
          </cell>
          <cell r="EI85">
            <v>0</v>
          </cell>
          <cell r="EJ85">
            <v>0</v>
          </cell>
          <cell r="EK85">
            <v>0</v>
          </cell>
        </row>
        <row r="86">
          <cell r="F86">
            <v>7576.5100365821563</v>
          </cell>
          <cell r="G86">
            <v>32109.635256107013</v>
          </cell>
          <cell r="H86">
            <v>55342.635982545326</v>
          </cell>
          <cell r="I86">
            <v>75030.525463056241</v>
          </cell>
          <cell r="J86">
            <v>131158.19371280927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EG86">
            <v>36306.493288479134</v>
          </cell>
          <cell r="EH86">
            <v>32104.580824374883</v>
          </cell>
          <cell r="EI86">
            <v>34392.541123755254</v>
          </cell>
          <cell r="EJ86">
            <v>56465.65228768516</v>
          </cell>
          <cell r="EK86">
            <v>78828.791904420563</v>
          </cell>
        </row>
        <row r="87">
          <cell r="F87">
            <v>19777.254390838294</v>
          </cell>
          <cell r="G87">
            <v>75134.803745278899</v>
          </cell>
          <cell r="H87">
            <v>125687.32934504132</v>
          </cell>
          <cell r="I87">
            <v>168765.89206263053</v>
          </cell>
          <cell r="J87">
            <v>298938.17445160804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EG87">
            <v>211964.99667875996</v>
          </cell>
          <cell r="EH87">
            <v>66487.67862191936</v>
          </cell>
          <cell r="EI87">
            <v>50804.634399392133</v>
          </cell>
          <cell r="EJ87">
            <v>47157.445821534551</v>
          </cell>
          <cell r="EK87">
            <v>58216.087478551999</v>
          </cell>
        </row>
        <row r="88">
          <cell r="F88">
            <v>11929.137569077066</v>
          </cell>
          <cell r="G88">
            <v>45492.194488865454</v>
          </cell>
          <cell r="H88">
            <v>76686.557445932602</v>
          </cell>
          <cell r="I88">
            <v>103229.31551944395</v>
          </cell>
          <cell r="J88">
            <v>182224.19530802456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EG88">
            <v>22860.357534621256</v>
          </cell>
          <cell r="EH88">
            <v>14786.301401218483</v>
          </cell>
          <cell r="EI88">
            <v>14932.044706854702</v>
          </cell>
          <cell r="EJ88">
            <v>15026.129910473599</v>
          </cell>
          <cell r="EK88">
            <v>15634.425142291208</v>
          </cell>
        </row>
        <row r="89">
          <cell r="F89">
            <v>60.448653596303188</v>
          </cell>
          <cell r="G89">
            <v>308.89463168276961</v>
          </cell>
          <cell r="H89">
            <v>535.56662573903009</v>
          </cell>
          <cell r="I89">
            <v>693.81754870947543</v>
          </cell>
          <cell r="J89">
            <v>1297.2231165261153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EG89">
            <v>8747.4608129352546</v>
          </cell>
          <cell r="EH89">
            <v>2879.8712712894044</v>
          </cell>
          <cell r="EI89">
            <v>11101.98212994226</v>
          </cell>
          <cell r="EJ89">
            <v>1868.0499954084669</v>
          </cell>
          <cell r="EK89">
            <v>5599.6837844625379</v>
          </cell>
        </row>
        <row r="90">
          <cell r="F90">
            <v>72.538384315563832</v>
          </cell>
          <cell r="G90">
            <v>370.67355801932359</v>
          </cell>
          <cell r="H90">
            <v>642.67995088683608</v>
          </cell>
          <cell r="I90">
            <v>832.58105845137061</v>
          </cell>
          <cell r="J90">
            <v>1556.6677398313388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EG90">
            <v>863.68263135043685</v>
          </cell>
          <cell r="EH90">
            <v>721.36952813725588</v>
          </cell>
          <cell r="EI90">
            <v>310.05291680663902</v>
          </cell>
          <cell r="EJ90">
            <v>75.969100776838786</v>
          </cell>
          <cell r="EK90">
            <v>-80.134915503471063</v>
          </cell>
        </row>
        <row r="91">
          <cell r="F91">
            <v>0</v>
          </cell>
          <cell r="G91">
            <v>78806.455298934568</v>
          </cell>
          <cell r="H91">
            <v>236075.02233491876</v>
          </cell>
          <cell r="I91">
            <v>386925.34632355068</v>
          </cell>
          <cell r="J91">
            <v>435995.02559848392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EG91">
            <v>138.82745273074386</v>
          </cell>
          <cell r="EH91">
            <v>74.288479160486432</v>
          </cell>
          <cell r="EI91">
            <v>45.073794492238392</v>
          </cell>
          <cell r="EJ91">
            <v>18.236108443094036</v>
          </cell>
          <cell r="EK91">
            <v>-3.3593720951689887</v>
          </cell>
        </row>
        <row r="92">
          <cell r="F92">
            <v>25743.292218086823</v>
          </cell>
          <cell r="G92">
            <v>98761.637803910678</v>
          </cell>
          <cell r="H92">
            <v>998815.12727599195</v>
          </cell>
          <cell r="I92">
            <v>2111956.1034538285</v>
          </cell>
          <cell r="J92">
            <v>3038325.6710055284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EG92">
            <v>19978.042086366808</v>
          </cell>
          <cell r="EH92">
            <v>21885.617831853993</v>
          </cell>
          <cell r="EI92">
            <v>24232.600977361122</v>
          </cell>
          <cell r="EJ92">
            <v>26579.584122868251</v>
          </cell>
          <cell r="EK92">
            <v>28926.56726837538</v>
          </cell>
        </row>
        <row r="93">
          <cell r="F93">
            <v>1893.0744716788538</v>
          </cell>
          <cell r="G93">
            <v>8138.6211374116665</v>
          </cell>
          <cell r="H93">
            <v>82733.935570632384</v>
          </cell>
          <cell r="I93">
            <v>178320.29785115889</v>
          </cell>
          <cell r="J93">
            <v>259303.38258983154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EG93">
            <v>4584.2225989827475</v>
          </cell>
          <cell r="EH93">
            <v>5021.9407599481392</v>
          </cell>
          <cell r="EI93">
            <v>5560.4866859479398</v>
          </cell>
          <cell r="EJ93">
            <v>6099.0326119477404</v>
          </cell>
          <cell r="EK93">
            <v>6637.578537947541</v>
          </cell>
        </row>
        <row r="94">
          <cell r="F94">
            <v>9730.9644584368179</v>
          </cell>
          <cell r="G94">
            <v>37331.899089878229</v>
          </cell>
          <cell r="H94">
            <v>377277.85789751715</v>
          </cell>
          <cell r="I94">
            <v>795555.99828614888</v>
          </cell>
          <cell r="J94">
            <v>1142725.9220264519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EG94">
            <v>2706.7287656660351</v>
          </cell>
          <cell r="EH94">
            <v>2965.1770220404901</v>
          </cell>
          <cell r="EI94">
            <v>3283.1584721252611</v>
          </cell>
          <cell r="EJ94">
            <v>3601.1399222100322</v>
          </cell>
          <cell r="EK94">
            <v>3919.1213722948032</v>
          </cell>
        </row>
        <row r="95">
          <cell r="F95">
            <v>5148.6584436173653</v>
          </cell>
          <cell r="G95">
            <v>19752.327560782134</v>
          </cell>
          <cell r="H95">
            <v>199763.02545519837</v>
          </cell>
          <cell r="I95">
            <v>422391.22069076565</v>
          </cell>
          <cell r="J95">
            <v>607665.13420110568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EG95">
            <v>0</v>
          </cell>
          <cell r="EH95">
            <v>0</v>
          </cell>
          <cell r="EI95">
            <v>0</v>
          </cell>
          <cell r="EJ95">
            <v>0</v>
          </cell>
          <cell r="EK95">
            <v>0</v>
          </cell>
        </row>
        <row r="96">
          <cell r="F96">
            <v>24.394127587714372</v>
          </cell>
          <cell r="G96">
            <v>87.261915522034386</v>
          </cell>
          <cell r="H96">
            <v>1130.5074353286914</v>
          </cell>
          <cell r="I96">
            <v>2459.4162563273103</v>
          </cell>
          <cell r="J96">
            <v>3614.1685731968751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EG96">
            <v>1848.969781589708</v>
          </cell>
          <cell r="EH96">
            <v>2025.5161065124162</v>
          </cell>
          <cell r="EI96">
            <v>2242.7296299990021</v>
          </cell>
          <cell r="EJ96">
            <v>2459.943153485588</v>
          </cell>
          <cell r="EK96">
            <v>2677.1566769721744</v>
          </cell>
        </row>
        <row r="97">
          <cell r="F97">
            <v>41.713958174991575</v>
          </cell>
          <cell r="G97">
            <v>127.78213770024722</v>
          </cell>
          <cell r="H97">
            <v>1644.2100139420488</v>
          </cell>
          <cell r="I97">
            <v>3511.0281662507568</v>
          </cell>
          <cell r="J97">
            <v>4856.0828502486474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EG97">
            <v>1062.5209268308899</v>
          </cell>
          <cell r="EH97">
            <v>1163.974269472425</v>
          </cell>
          <cell r="EI97">
            <v>1288.7972474319342</v>
          </cell>
          <cell r="EJ97">
            <v>1413.6202253914435</v>
          </cell>
          <cell r="EK97">
            <v>1538.4432033509527</v>
          </cell>
        </row>
        <row r="98">
          <cell r="F98">
            <v>0</v>
          </cell>
          <cell r="G98">
            <v>0</v>
          </cell>
          <cell r="H98">
            <v>0</v>
          </cell>
          <cell r="I98">
            <v>-3920.0266128790136</v>
          </cell>
          <cell r="J98">
            <v>-2080.4910329225577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</row>
        <row r="99">
          <cell r="F99">
            <v>714.53063984488062</v>
          </cell>
          <cell r="G99">
            <v>0</v>
          </cell>
          <cell r="H99">
            <v>0</v>
          </cell>
          <cell r="I99">
            <v>-4509.7891618666254</v>
          </cell>
          <cell r="J99">
            <v>-23546.275862771261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</row>
        <row r="100">
          <cell r="F100">
            <v>25.329950792539172</v>
          </cell>
          <cell r="G100">
            <v>0</v>
          </cell>
          <cell r="H100">
            <v>0</v>
          </cell>
          <cell r="I100">
            <v>-312.3037258929985</v>
          </cell>
          <cell r="J100">
            <v>-1663.3087405519959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</row>
        <row r="101">
          <cell r="F101">
            <v>205.78482427532566</v>
          </cell>
          <cell r="G101">
            <v>0</v>
          </cell>
          <cell r="H101">
            <v>0</v>
          </cell>
          <cell r="I101">
            <v>-1298.8192786175882</v>
          </cell>
          <cell r="J101">
            <v>-6586.4972792591443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</row>
        <row r="102">
          <cell r="F102">
            <v>142.90612796897614</v>
          </cell>
          <cell r="G102">
            <v>0</v>
          </cell>
          <cell r="H102">
            <v>0</v>
          </cell>
          <cell r="I102">
            <v>-901.95783237332512</v>
          </cell>
          <cell r="J102">
            <v>-4709.2551725542526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</row>
        <row r="103">
          <cell r="F103">
            <v>0.15656744393572614</v>
          </cell>
          <cell r="G103">
            <v>0</v>
          </cell>
          <cell r="H103">
            <v>0</v>
          </cell>
          <cell r="I103">
            <v>-2.0920995797044597</v>
          </cell>
          <cell r="J103">
            <v>-16.068149589057871</v>
          </cell>
        </row>
        <row r="104">
          <cell r="F104">
            <v>0.27869005020559251</v>
          </cell>
          <cell r="G104">
            <v>0</v>
          </cell>
          <cell r="H104">
            <v>0</v>
          </cell>
          <cell r="I104">
            <v>-2.9276004678552328</v>
          </cell>
          <cell r="J104">
            <v>-22.237715545177352</v>
          </cell>
        </row>
        <row r="105">
          <cell r="F105">
            <v>0</v>
          </cell>
          <cell r="G105">
            <v>-119231.73434770806</v>
          </cell>
          <cell r="H105">
            <v>-41896.410731203534</v>
          </cell>
          <cell r="I105">
            <v>-146253.73805505817</v>
          </cell>
          <cell r="J105">
            <v>-121872.43352364353</v>
          </cell>
        </row>
        <row r="106">
          <cell r="F106">
            <v>0</v>
          </cell>
          <cell r="G106">
            <v>-111918.45062204186</v>
          </cell>
          <cell r="H106">
            <v>-38603.956157754103</v>
          </cell>
          <cell r="I106">
            <v>-137058.71549688393</v>
          </cell>
          <cell r="J106">
            <v>-113519.92964083973</v>
          </cell>
        </row>
        <row r="107">
          <cell r="F107">
            <v>0</v>
          </cell>
          <cell r="G107">
            <v>-7313.2837256661996</v>
          </cell>
          <cell r="H107">
            <v>-3292.4545734494272</v>
          </cell>
          <cell r="I107">
            <v>-9195.0225581742088</v>
          </cell>
          <cell r="J107">
            <v>-8352.5038828037941</v>
          </cell>
        </row>
        <row r="108">
          <cell r="F108">
            <v>3863.4121287593898</v>
          </cell>
          <cell r="G108">
            <v>-22455.069889645223</v>
          </cell>
          <cell r="H108">
            <v>-121003.16166498244</v>
          </cell>
          <cell r="I108">
            <v>-67529.430664078507</v>
          </cell>
          <cell r="J108">
            <v>-161774.56011359382</v>
          </cell>
        </row>
        <row r="109">
          <cell r="F109">
            <v>2115.6073586021967</v>
          </cell>
          <cell r="G109">
            <v>-12296.412992759098</v>
          </cell>
          <cell r="H109">
            <v>-66218.326414422409</v>
          </cell>
          <cell r="I109">
            <v>-36748.800512760274</v>
          </cell>
          <cell r="J109">
            <v>-88468.207849810497</v>
          </cell>
        </row>
        <row r="110">
          <cell r="F110">
            <v>173.85354579417259</v>
          </cell>
          <cell r="G110">
            <v>-1010.4781450340354</v>
          </cell>
          <cell r="H110">
            <v>-5440.2984729794052</v>
          </cell>
          <cell r="I110">
            <v>-3012.931658587102</v>
          </cell>
          <cell r="J110">
            <v>-7266.4054431509621</v>
          </cell>
        </row>
        <row r="111">
          <cell r="F111">
            <v>772.6824257518781</v>
          </cell>
          <cell r="G111">
            <v>-4491.0139779290448</v>
          </cell>
          <cell r="H111">
            <v>-24200.632332996487</v>
          </cell>
          <cell r="I111">
            <v>-13505.886132815704</v>
          </cell>
          <cell r="J111">
            <v>-32354.912022718763</v>
          </cell>
        </row>
        <row r="112">
          <cell r="F112">
            <v>12.952031694201578</v>
          </cell>
          <cell r="G112">
            <v>-51.191305378369883</v>
          </cell>
          <cell r="H112">
            <v>-412.5345084135746</v>
          </cell>
          <cell r="I112">
            <v>-198.1280649060092</v>
          </cell>
          <cell r="J112">
            <v>-535.26420051794798</v>
          </cell>
        </row>
        <row r="113">
          <cell r="F113">
            <v>13.470112961969642</v>
          </cell>
          <cell r="G113">
            <v>-52.501802796056154</v>
          </cell>
          <cell r="H113">
            <v>-423.09539182896219</v>
          </cell>
          <cell r="I113">
            <v>-202.7965156161722</v>
          </cell>
          <cell r="J113">
            <v>-545.77545156005465</v>
          </cell>
        </row>
        <row r="114">
          <cell r="F114">
            <v>0</v>
          </cell>
          <cell r="G114">
            <v>0</v>
          </cell>
          <cell r="H114">
            <v>-478.26769326335113</v>
          </cell>
          <cell r="I114">
            <v>-14904.44363546324</v>
          </cell>
          <cell r="J114">
            <v>-3159.823415393133</v>
          </cell>
        </row>
        <row r="115">
          <cell r="F115">
            <v>24796.717115282103</v>
          </cell>
          <cell r="G115">
            <v>0</v>
          </cell>
          <cell r="H115">
            <v>-46.660530157305516</v>
          </cell>
          <cell r="I115">
            <v>-1664.1244411258276</v>
          </cell>
          <cell r="J115">
            <v>-6851.5220069531606</v>
          </cell>
        </row>
        <row r="116">
          <cell r="F116">
            <v>2466.5210143345239</v>
          </cell>
          <cell r="G116">
            <v>0</v>
          </cell>
          <cell r="H116">
            <v>-4.6413070584272988</v>
          </cell>
          <cell r="I116">
            <v>-165.48802329681826</v>
          </cell>
          <cell r="J116">
            <v>-680.02731932529321</v>
          </cell>
        </row>
        <row r="117">
          <cell r="F117">
            <v>4138.274146272367</v>
          </cell>
          <cell r="G117">
            <v>0</v>
          </cell>
          <cell r="H117">
            <v>-7.7870818424724666</v>
          </cell>
          <cell r="I117">
            <v>-277.69739062185386</v>
          </cell>
          <cell r="J117">
            <v>-1142.546853045807</v>
          </cell>
        </row>
        <row r="118">
          <cell r="F118">
            <v>253.15098383082437</v>
          </cell>
          <cell r="G118">
            <v>0</v>
          </cell>
          <cell r="H118">
            <v>-0.32734122025305135</v>
          </cell>
          <cell r="I118">
            <v>-12.294554433538982</v>
          </cell>
          <cell r="J118">
            <v>-67.356372869889029</v>
          </cell>
        </row>
        <row r="119">
          <cell r="F119">
            <v>263.27702318405738</v>
          </cell>
          <cell r="G119">
            <v>0</v>
          </cell>
          <cell r="H119">
            <v>-0.33572115549152948</v>
          </cell>
          <cell r="I119">
            <v>-12.556274558225027</v>
          </cell>
          <cell r="J119">
            <v>-68.707471385374049</v>
          </cell>
        </row>
        <row r="120">
          <cell r="F120">
            <v>50730341.369048238</v>
          </cell>
          <cell r="G120">
            <v>30960498.672815941</v>
          </cell>
          <cell r="H120">
            <v>25280936.168294147</v>
          </cell>
          <cell r="I120">
            <v>28085177.051863059</v>
          </cell>
          <cell r="J120">
            <v>-82702742.66109246</v>
          </cell>
        </row>
        <row r="121">
          <cell r="F121">
            <v>0</v>
          </cell>
          <cell r="G121">
            <v>14189980.817295929</v>
          </cell>
          <cell r="H121">
            <v>22895378.363116473</v>
          </cell>
          <cell r="I121">
            <v>30578099.114443399</v>
          </cell>
          <cell r="J121">
            <v>-19799182.378406651</v>
          </cell>
        </row>
        <row r="122">
          <cell r="F122">
            <v>173051.53057482775</v>
          </cell>
          <cell r="G122">
            <v>2401539.7345858715</v>
          </cell>
          <cell r="H122">
            <v>5918908.5332325641</v>
          </cell>
          <cell r="I122">
            <v>8916627.1508033145</v>
          </cell>
          <cell r="J122">
            <v>10133070.561119786</v>
          </cell>
        </row>
        <row r="123">
          <cell r="F123">
            <v>84666.874195567623</v>
          </cell>
          <cell r="G123">
            <v>1199940.9107438987</v>
          </cell>
          <cell r="H123">
            <v>3244099.7466924582</v>
          </cell>
          <cell r="I123">
            <v>5269038.1974262754</v>
          </cell>
          <cell r="J123">
            <v>6445329.1425780039</v>
          </cell>
        </row>
        <row r="124">
          <cell r="F124">
            <v>0</v>
          </cell>
          <cell r="G124">
            <v>0</v>
          </cell>
          <cell r="H124">
            <v>450135.10929528985</v>
          </cell>
          <cell r="I124">
            <v>742161.49437548243</v>
          </cell>
          <cell r="J124">
            <v>2143919.9589130227</v>
          </cell>
        </row>
        <row r="125">
          <cell r="F125">
            <v>56950.700661948002</v>
          </cell>
          <cell r="G125">
            <v>747040.32783414959</v>
          </cell>
          <cell r="H125">
            <v>857982.71090573014</v>
          </cell>
          <cell r="I125">
            <v>1259501.3924517883</v>
          </cell>
          <cell r="J125">
            <v>-1211741.7728615159</v>
          </cell>
        </row>
        <row r="126">
          <cell r="F126">
            <v>25365170.684524119</v>
          </cell>
          <cell r="G126">
            <v>15480249.336407971</v>
          </cell>
          <cell r="H126">
            <v>12640468.084147073</v>
          </cell>
          <cell r="I126">
            <v>14042588.52593153</v>
          </cell>
          <cell r="J126">
            <v>-41351371.33054623</v>
          </cell>
        </row>
        <row r="127">
          <cell r="F127">
            <v>22772014.668876395</v>
          </cell>
          <cell r="G127">
            <v>30311178.738174271</v>
          </cell>
          <cell r="H127">
            <v>32616468.445572391</v>
          </cell>
          <cell r="I127">
            <v>33672802.485100523</v>
          </cell>
          <cell r="J127">
            <v>-20478465.354193799</v>
          </cell>
        </row>
        <row r="128">
          <cell r="F128">
            <v>2394945.7276749387</v>
          </cell>
          <cell r="G128">
            <v>9087299.1914099827</v>
          </cell>
          <cell r="H128">
            <v>11695999.746490169</v>
          </cell>
          <cell r="I128">
            <v>13680491.937826348</v>
          </cell>
          <cell r="J128">
            <v>13051826.4763986</v>
          </cell>
        </row>
        <row r="129">
          <cell r="F129">
            <v>1890029.4004598686</v>
          </cell>
          <cell r="G129">
            <v>7191944.7068368606</v>
          </cell>
          <cell r="H129">
            <v>9348113.2036929931</v>
          </cell>
          <cell r="I129">
            <v>10936698.759090642</v>
          </cell>
          <cell r="J129">
            <v>10471088.560567997</v>
          </cell>
        </row>
        <row r="130">
          <cell r="F130">
            <v>0</v>
          </cell>
          <cell r="G130">
            <v>389402.83456980926</v>
          </cell>
          <cell r="H130">
            <v>566174.7106122761</v>
          </cell>
          <cell r="I130">
            <v>1608198.4267915941</v>
          </cell>
          <cell r="J130">
            <v>1874379.0577832928</v>
          </cell>
        </row>
        <row r="131">
          <cell r="F131">
            <v>1219597.4494692038</v>
          </cell>
          <cell r="G131">
            <v>924443.362944694</v>
          </cell>
          <cell r="H131">
            <v>1524938.1391253064</v>
          </cell>
          <cell r="I131">
            <v>1735887.8711540918</v>
          </cell>
          <cell r="J131">
            <v>-919866.18133363407</v>
          </cell>
        </row>
        <row r="132">
          <cell r="F132">
            <v>17501299.05403984</v>
          </cell>
          <cell r="G132">
            <v>5806407.8310400639</v>
          </cell>
          <cell r="H132">
            <v>3947220.3806105787</v>
          </cell>
          <cell r="I132">
            <v>3510294.2528074421</v>
          </cell>
          <cell r="J132">
            <v>-19847778.753789131</v>
          </cell>
        </row>
        <row r="133">
          <cell r="F133">
            <v>0</v>
          </cell>
          <cell r="G133">
            <v>2792739.7586624851</v>
          </cell>
          <cell r="H133">
            <v>4305636.6086210767</v>
          </cell>
          <cell r="I133">
            <v>5304834.537768878</v>
          </cell>
          <cell r="J133">
            <v>-5714308.8263790812</v>
          </cell>
        </row>
        <row r="134">
          <cell r="F134">
            <v>36857.19280459822</v>
          </cell>
          <cell r="G134">
            <v>395927.17167929525</v>
          </cell>
          <cell r="H134">
            <v>1314406.083011603</v>
          </cell>
          <cell r="I134">
            <v>1881228.2755274922</v>
          </cell>
          <cell r="J134">
            <v>2005949.708071704</v>
          </cell>
        </row>
        <row r="135">
          <cell r="F135">
            <v>9491.2764581838219</v>
          </cell>
          <cell r="G135">
            <v>106885.43395355887</v>
          </cell>
          <cell r="H135">
            <v>423246.93307069282</v>
          </cell>
          <cell r="I135">
            <v>707002.22939455952</v>
          </cell>
          <cell r="J135">
            <v>938913.53573682543</v>
          </cell>
        </row>
        <row r="136">
          <cell r="F136">
            <v>0</v>
          </cell>
          <cell r="G136">
            <v>0</v>
          </cell>
          <cell r="H136">
            <v>22552.041962489184</v>
          </cell>
          <cell r="I136">
            <v>27484.835716282974</v>
          </cell>
          <cell r="J136">
            <v>130622.09618136713</v>
          </cell>
        </row>
        <row r="137">
          <cell r="F137">
            <v>22202.405595667158</v>
          </cell>
          <cell r="G137">
            <v>290789.32599728089</v>
          </cell>
          <cell r="H137">
            <v>262805.92395288445</v>
          </cell>
          <cell r="I137">
            <v>394523.92920179287</v>
          </cell>
          <cell r="J137">
            <v>-683636.96458658506</v>
          </cell>
        </row>
        <row r="138">
          <cell r="F138">
            <v>6302.579969586297</v>
          </cell>
          <cell r="G138">
            <v>67703.546357159488</v>
          </cell>
          <cell r="H138">
            <v>231571.34795029977</v>
          </cell>
          <cell r="I138">
            <v>337781.55523762893</v>
          </cell>
          <cell r="J138">
            <v>346280.93987055548</v>
          </cell>
        </row>
        <row r="139">
          <cell r="F139">
            <v>8750649.5270199198</v>
          </cell>
          <cell r="G139">
            <v>2903203.9155200319</v>
          </cell>
          <cell r="H139">
            <v>1973610.1903052893</v>
          </cell>
          <cell r="I139">
            <v>1755147.126403721</v>
          </cell>
          <cell r="J139">
            <v>-9923889.3768945653</v>
          </cell>
        </row>
        <row r="140">
          <cell r="F140">
            <v>5797357.0133912759</v>
          </cell>
          <cell r="G140">
            <v>6417184.8593604611</v>
          </cell>
          <cell r="H140">
            <v>6193121.7668791274</v>
          </cell>
          <cell r="I140">
            <v>5464664.0175446272</v>
          </cell>
          <cell r="J140">
            <v>-3442884.0720369848</v>
          </cell>
        </row>
        <row r="141">
          <cell r="F141">
            <v>676330.26548374363</v>
          </cell>
          <cell r="G141">
            <v>3030203.021698589</v>
          </cell>
          <cell r="H141">
            <v>3305998.0865943898</v>
          </cell>
          <cell r="I141">
            <v>3678733.8901249608</v>
          </cell>
          <cell r="J141">
            <v>3452864.5479777423</v>
          </cell>
        </row>
        <row r="142">
          <cell r="F142">
            <v>299180.23111283086</v>
          </cell>
          <cell r="G142">
            <v>1364614.8190992451</v>
          </cell>
          <cell r="H142">
            <v>1582450.6373393419</v>
          </cell>
          <cell r="I142">
            <v>1766865.6638623597</v>
          </cell>
          <cell r="J142">
            <v>1921896.8251811566</v>
          </cell>
        </row>
        <row r="143">
          <cell r="F143">
            <v>160415.04800344558</v>
          </cell>
          <cell r="G143">
            <v>139521.39310844347</v>
          </cell>
          <cell r="H143">
            <v>191864.38729971438</v>
          </cell>
          <cell r="I143">
            <v>378491.91494495387</v>
          </cell>
          <cell r="J143">
            <v>46237.732475420344</v>
          </cell>
        </row>
        <row r="144">
          <cell r="F144">
            <v>666354.08928007924</v>
          </cell>
          <cell r="G144">
            <v>419662.85482031421</v>
          </cell>
          <cell r="H144">
            <v>716764.03252186661</v>
          </cell>
          <cell r="I144">
            <v>772813.62136313121</v>
          </cell>
          <cell r="J144">
            <v>-90969.957363291178</v>
          </cell>
        </row>
        <row r="145">
          <cell r="F145">
            <v>109932.42700728134</v>
          </cell>
          <cell r="G145">
            <v>512490.22906630422</v>
          </cell>
          <cell r="H145">
            <v>625734.45726545062</v>
          </cell>
          <cell r="I145">
            <v>700434.67690610711</v>
          </cell>
          <cell r="J145">
            <v>687888.66599338164</v>
          </cell>
        </row>
        <row r="146">
          <cell r="F146">
            <v>1083650.9264593781</v>
          </cell>
          <cell r="G146">
            <v>581868.47420972947</v>
          </cell>
          <cell r="H146">
            <v>570971.0184953633</v>
          </cell>
          <cell r="I146">
            <v>558753.90686304157</v>
          </cell>
          <cell r="J146">
            <v>-1811071.1380504612</v>
          </cell>
        </row>
        <row r="147">
          <cell r="F147">
            <v>1095.060540989964</v>
          </cell>
          <cell r="G147">
            <v>84853.709685282345</v>
          </cell>
          <cell r="H147">
            <v>91858.888383978745</v>
          </cell>
          <cell r="I147">
            <v>91870.119364209531</v>
          </cell>
          <cell r="J147">
            <v>-331416.38189172663</v>
          </cell>
        </row>
        <row r="148">
          <cell r="F148">
            <v>11006.09300846722</v>
          </cell>
          <cell r="G148">
            <v>63850.791464448557</v>
          </cell>
          <cell r="H148">
            <v>210954.50261694283</v>
          </cell>
          <cell r="I148">
            <v>257745.63826020103</v>
          </cell>
          <cell r="J148">
            <v>195934.6993287662</v>
          </cell>
        </row>
        <row r="149">
          <cell r="F149">
            <v>6960.8416758789772</v>
          </cell>
          <cell r="G149">
            <v>44161.872151236123</v>
          </cell>
          <cell r="H149">
            <v>205750.5543730988</v>
          </cell>
          <cell r="I149">
            <v>277785.69088108721</v>
          </cell>
          <cell r="J149">
            <v>276876.96223237913</v>
          </cell>
        </row>
        <row r="150">
          <cell r="F150">
            <v>12374.788651772818</v>
          </cell>
          <cell r="G150">
            <v>83371.443150648192</v>
          </cell>
          <cell r="H150">
            <v>362588.38943147758</v>
          </cell>
          <cell r="I150">
            <v>589255.1735298459</v>
          </cell>
          <cell r="J150">
            <v>629765.34752224351</v>
          </cell>
        </row>
        <row r="151">
          <cell r="F151">
            <v>41188.456929863183</v>
          </cell>
          <cell r="G151">
            <v>227649.7518423461</v>
          </cell>
          <cell r="H151">
            <v>617433.49746938888</v>
          </cell>
          <cell r="I151">
            <v>910149.25233441312</v>
          </cell>
          <cell r="J151">
            <v>898684.83367522701</v>
          </cell>
        </row>
        <row r="152">
          <cell r="F152">
            <v>37281.739025164774</v>
          </cell>
          <cell r="G152">
            <v>220107.4768930992</v>
          </cell>
          <cell r="H152">
            <v>750005.02166968945</v>
          </cell>
          <cell r="I152">
            <v>1070333.8902793841</v>
          </cell>
          <cell r="J152">
            <v>937430.77137951739</v>
          </cell>
        </row>
        <row r="153">
          <cell r="F153">
            <v>541825.46322968905</v>
          </cell>
          <cell r="G153">
            <v>290934.23710486473</v>
          </cell>
          <cell r="H153">
            <v>285485.50924768165</v>
          </cell>
          <cell r="I153">
            <v>279376.95343152079</v>
          </cell>
          <cell r="J153">
            <v>-905535.56902523059</v>
          </cell>
        </row>
        <row r="154">
          <cell r="F154">
            <v>460329.5899427798</v>
          </cell>
          <cell r="G154">
            <v>472360.72383001994</v>
          </cell>
          <cell r="H154">
            <v>466730.08457589278</v>
          </cell>
          <cell r="I154">
            <v>456453.9091854553</v>
          </cell>
          <cell r="J154">
            <v>-690256.44860502717</v>
          </cell>
        </row>
        <row r="155">
          <cell r="F155">
            <v>131607.37729629775</v>
          </cell>
          <cell r="G155">
            <v>483854.48369466542</v>
          </cell>
          <cell r="H155">
            <v>492531.9050283269</v>
          </cell>
          <cell r="I155">
            <v>472077.84587491804</v>
          </cell>
          <cell r="J155">
            <v>375526.28277387749</v>
          </cell>
        </row>
        <row r="156">
          <cell r="F156">
            <v>67141.330604160321</v>
          </cell>
          <cell r="G156">
            <v>244840.32793819689</v>
          </cell>
          <cell r="H156">
            <v>245209.78942867104</v>
          </cell>
          <cell r="I156">
            <v>241646.06012692826</v>
          </cell>
          <cell r="J156">
            <v>193701.88720155222</v>
          </cell>
        </row>
        <row r="157">
          <cell r="F157">
            <v>0</v>
          </cell>
          <cell r="G157">
            <v>30841.227051232803</v>
          </cell>
          <cell r="H157">
            <v>42623.154436831675</v>
          </cell>
          <cell r="I157">
            <v>44765.515136550835</v>
          </cell>
          <cell r="J157">
            <v>44303.36477772997</v>
          </cell>
        </row>
        <row r="158">
          <cell r="F158">
            <v>24825.68728389388</v>
          </cell>
          <cell r="G158">
            <v>24841.035518728346</v>
          </cell>
          <cell r="H158">
            <v>58213.372140602063</v>
          </cell>
          <cell r="I158">
            <v>53553.525128486173</v>
          </cell>
          <cell r="J158">
            <v>-1268.2809790390966</v>
          </cell>
        </row>
        <row r="159">
          <cell r="F159">
            <v>23689.327913333593</v>
          </cell>
          <cell r="G159">
            <v>92381.271550618258</v>
          </cell>
          <cell r="H159">
            <v>108897.37776545553</v>
          </cell>
          <cell r="I159">
            <v>101329.14205160111</v>
          </cell>
          <cell r="J159">
            <v>82657.401634225214</v>
          </cell>
        </row>
        <row r="160">
          <cell r="F160">
            <v>-1450553.3862978222</v>
          </cell>
          <cell r="G160">
            <v>73234.927030367311</v>
          </cell>
          <cell r="H160">
            <v>418703.31188273232</v>
          </cell>
          <cell r="I160">
            <v>77229.492277406607</v>
          </cell>
          <cell r="J160">
            <v>198003.76526806896</v>
          </cell>
        </row>
        <row r="161">
          <cell r="F161">
            <v>0</v>
          </cell>
          <cell r="G161">
            <v>37418.934924211746</v>
          </cell>
          <cell r="H161">
            <v>238565.77631635638</v>
          </cell>
          <cell r="I161">
            <v>244584.03158430583</v>
          </cell>
          <cell r="J161">
            <v>284309.67663209722</v>
          </cell>
        </row>
        <row r="162">
          <cell r="F162">
            <v>-2536.0355827705816</v>
          </cell>
          <cell r="G162">
            <v>-2559.9613813462784</v>
          </cell>
          <cell r="H162">
            <v>42917.45486588635</v>
          </cell>
          <cell r="I162">
            <v>128299.25839233608</v>
          </cell>
          <cell r="J162">
            <v>153202.77028303131</v>
          </cell>
        </row>
        <row r="163">
          <cell r="F163">
            <v>-553.20641054575935</v>
          </cell>
          <cell r="G163">
            <v>-763.03185959068549</v>
          </cell>
          <cell r="H163">
            <v>7857.868406401717</v>
          </cell>
          <cell r="I163">
            <v>31395.691800736342</v>
          </cell>
          <cell r="J163">
            <v>58077.057335514328</v>
          </cell>
        </row>
        <row r="164"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-8.6212725133714109E-6</v>
          </cell>
        </row>
        <row r="165">
          <cell r="F165">
            <v>999.49520600608798</v>
          </cell>
          <cell r="G165">
            <v>4540.5578209617324</v>
          </cell>
          <cell r="H165">
            <v>25985.683322776709</v>
          </cell>
          <cell r="I165">
            <v>4793.5210867526439</v>
          </cell>
          <cell r="J165">
            <v>12314.303404082857</v>
          </cell>
        </row>
        <row r="166">
          <cell r="F166">
            <v>-319.54048342909334</v>
          </cell>
          <cell r="G166">
            <v>-322.55513404963079</v>
          </cell>
          <cell r="H166">
            <v>5361.7545518992065</v>
          </cell>
          <cell r="I166">
            <v>16979.90005917344</v>
          </cell>
          <cell r="J166">
            <v>20866.536847151092</v>
          </cell>
        </row>
        <row r="167">
          <cell r="F167">
            <v>-725276.69314891112</v>
          </cell>
          <cell r="G167">
            <v>36617.463515183656</v>
          </cell>
          <cell r="H167">
            <v>209351.65594136616</v>
          </cell>
          <cell r="I167">
            <v>38614.746138703304</v>
          </cell>
          <cell r="J167">
            <v>99001.882634034482</v>
          </cell>
        </row>
        <row r="168">
          <cell r="F168">
            <v>-702323.16578523442</v>
          </cell>
          <cell r="G168">
            <v>-495678.43148096395</v>
          </cell>
          <cell r="H168">
            <v>-139135.93042746029</v>
          </cell>
          <cell r="I168">
            <v>-6681.9267553822283</v>
          </cell>
          <cell r="J168">
            <v>107998.95049959239</v>
          </cell>
        </row>
        <row r="169">
          <cell r="F169">
            <v>-102994.3492243533</v>
          </cell>
          <cell r="G169">
            <v>-363793.66714820842</v>
          </cell>
          <cell r="H169">
            <v>-316548.09709065506</v>
          </cell>
          <cell r="I169">
            <v>-196306.1520091391</v>
          </cell>
          <cell r="J169">
            <v>-23496.182750791369</v>
          </cell>
        </row>
        <row r="170">
          <cell r="F170">
            <v>-47232.438802293218</v>
          </cell>
          <cell r="G170">
            <v>-166805.69123735736</v>
          </cell>
          <cell r="H170">
            <v>-145194.40712565131</v>
          </cell>
          <cell r="I170">
            <v>-91079.274303621234</v>
          </cell>
          <cell r="J170">
            <v>-15887.08953636467</v>
          </cell>
        </row>
        <row r="171">
          <cell r="F171">
            <v>0</v>
          </cell>
          <cell r="G171">
            <v>0</v>
          </cell>
          <cell r="H171">
            <v>0</v>
          </cell>
          <cell r="I171">
            <v>-2352.456910195398</v>
          </cell>
          <cell r="J171">
            <v>117.46506559516381</v>
          </cell>
        </row>
        <row r="172">
          <cell r="F172">
            <v>-89608.073135720391</v>
          </cell>
          <cell r="G172">
            <v>-2113.9687827475627</v>
          </cell>
          <cell r="H172">
            <v>-9587.3896877259012</v>
          </cell>
          <cell r="I172">
            <v>-24038.326475088081</v>
          </cell>
          <cell r="J172">
            <v>-8255.5175479659247</v>
          </cell>
        </row>
        <row r="173">
          <cell r="F173">
            <v>-12977.288002268515</v>
          </cell>
          <cell r="G173">
            <v>-47034.5473808483</v>
          </cell>
          <cell r="H173">
            <v>-45209.560561811813</v>
          </cell>
          <cell r="I173">
            <v>-23138.363047318257</v>
          </cell>
          <cell r="J173">
            <v>3387.1299997285046</v>
          </cell>
        </row>
        <row r="174">
          <cell r="F174">
            <v>-7820894.3262766805</v>
          </cell>
          <cell r="G174">
            <v>3929672.8944223737</v>
          </cell>
          <cell r="H174">
            <v>2024271.4483666392</v>
          </cell>
          <cell r="I174">
            <v>527236.57078758033</v>
          </cell>
          <cell r="J174">
            <v>-406895.80758407747</v>
          </cell>
        </row>
        <row r="175">
          <cell r="F175">
            <v>0</v>
          </cell>
          <cell r="G175">
            <v>222555.98253132199</v>
          </cell>
          <cell r="H175">
            <v>270515.04564432229</v>
          </cell>
          <cell r="I175">
            <v>214557.79481885862</v>
          </cell>
          <cell r="J175">
            <v>108556.47316747493</v>
          </cell>
        </row>
        <row r="176">
          <cell r="F176">
            <v>-78963.214696823532</v>
          </cell>
          <cell r="G176">
            <v>341450.32687200216</v>
          </cell>
          <cell r="H176">
            <v>2378420.0249078847</v>
          </cell>
          <cell r="I176">
            <v>2572391.3473081775</v>
          </cell>
          <cell r="J176">
            <v>1851366.8555945395</v>
          </cell>
        </row>
        <row r="177">
          <cell r="F177">
            <v>-2275.9211248939628</v>
          </cell>
          <cell r="G177">
            <v>8221.23244803325</v>
          </cell>
          <cell r="H177">
            <v>69979.87183502168</v>
          </cell>
          <cell r="I177">
            <v>85705.402761787205</v>
          </cell>
          <cell r="J177">
            <v>81062.956404971992</v>
          </cell>
        </row>
        <row r="178">
          <cell r="F178">
            <v>-1876.9220964037315</v>
          </cell>
          <cell r="G178">
            <v>6408.8973225839527</v>
          </cell>
          <cell r="H178">
            <v>57923.414642569376</v>
          </cell>
          <cell r="I178">
            <v>73003.436021728703</v>
          </cell>
          <cell r="J178">
            <v>72171.253662835981</v>
          </cell>
        </row>
        <row r="179">
          <cell r="F179">
            <v>242.67826155798917</v>
          </cell>
          <cell r="G179">
            <v>10340.80346426976</v>
          </cell>
          <cell r="H179">
            <v>5333.5554983413977</v>
          </cell>
          <cell r="I179">
            <v>1389.3520336086046</v>
          </cell>
          <cell r="J179">
            <v>-1074.8062277387212</v>
          </cell>
        </row>
        <row r="180">
          <cell r="F180">
            <v>-102.41645062022832</v>
          </cell>
          <cell r="G180">
            <v>369.95546016149632</v>
          </cell>
          <cell r="H180">
            <v>3114.1455677784006</v>
          </cell>
          <cell r="I180">
            <v>3524.1263365296873</v>
          </cell>
          <cell r="J180">
            <v>2966.1685536756358</v>
          </cell>
        </row>
        <row r="181">
          <cell r="F181">
            <v>-38.001442837987305</v>
          </cell>
          <cell r="G181">
            <v>63.689268670197194</v>
          </cell>
          <cell r="H181">
            <v>1034.4813331539806</v>
          </cell>
          <cell r="I181">
            <v>1161.7998229868565</v>
          </cell>
          <cell r="J181">
            <v>863.01254479232387</v>
          </cell>
        </row>
        <row r="182"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</row>
        <row r="183"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</row>
        <row r="184"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</row>
        <row r="185">
          <cell r="F185">
            <v>2218.7197473691626</v>
          </cell>
          <cell r="G185">
            <v>280370.0408902627</v>
          </cell>
          <cell r="H185">
            <v>479970.07705727051</v>
          </cell>
          <cell r="I185">
            <v>1278788.2733620624</v>
          </cell>
          <cell r="J185">
            <v>1703421.3412977129</v>
          </cell>
        </row>
        <row r="186">
          <cell r="F186">
            <v>201602.59834595906</v>
          </cell>
          <cell r="G186">
            <v>239276.49223931815</v>
          </cell>
          <cell r="H186">
            <v>285511.60627809266</v>
          </cell>
          <cell r="I186">
            <v>699962.04559428431</v>
          </cell>
          <cell r="J186">
            <v>503834.82411312906</v>
          </cell>
        </row>
        <row r="187">
          <cell r="F187">
            <v>20137.951613195582</v>
          </cell>
          <cell r="G187">
            <v>156658.20903336292</v>
          </cell>
          <cell r="H187">
            <v>465075.01078886352</v>
          </cell>
          <cell r="I187">
            <v>699535.3075074614</v>
          </cell>
          <cell r="J187">
            <v>734710.52176625654</v>
          </cell>
        </row>
        <row r="188">
          <cell r="F188">
            <v>45.843773947034769</v>
          </cell>
          <cell r="G188">
            <v>0</v>
          </cell>
          <cell r="H188">
            <v>0</v>
          </cell>
          <cell r="I188">
            <v>-2352.4569101953971</v>
          </cell>
          <cell r="J188">
            <v>58.732528486945633</v>
          </cell>
        </row>
        <row r="189">
          <cell r="F189">
            <v>6863.3699691149795</v>
          </cell>
          <cell r="G189">
            <v>-115981.65125883406</v>
          </cell>
          <cell r="H189">
            <v>-10645.055473185681</v>
          </cell>
          <cell r="I189">
            <v>-132137.41219284013</v>
          </cell>
          <cell r="J189">
            <v>-81757.018595498579</v>
          </cell>
        </row>
        <row r="190">
          <cell r="F190">
            <v>24629.11318421927</v>
          </cell>
          <cell r="G190">
            <v>0</v>
          </cell>
          <cell r="H190">
            <v>-356.71644078682579</v>
          </cell>
          <cell r="I190">
            <v>-11020.064047412789</v>
          </cell>
          <cell r="J190">
            <v>652.2279225292956</v>
          </cell>
        </row>
        <row r="191">
          <cell r="F191">
            <v>2324.2186457327825</v>
          </cell>
          <cell r="G191">
            <v>233641.70074188558</v>
          </cell>
          <cell r="H191">
            <v>399975.06421439216</v>
          </cell>
          <cell r="I191">
            <v>1065656.8944683855</v>
          </cell>
          <cell r="J191">
            <v>1419517.7844147603</v>
          </cell>
        </row>
        <row r="192">
          <cell r="F192">
            <v>92515.204797111161</v>
          </cell>
          <cell r="G192">
            <v>108762.04192696277</v>
          </cell>
          <cell r="H192">
            <v>129778.00285367847</v>
          </cell>
          <cell r="I192">
            <v>318164.5661792201</v>
          </cell>
          <cell r="J192">
            <v>229015.82914233138</v>
          </cell>
        </row>
        <row r="193">
          <cell r="F193">
            <v>7703.5907816677009</v>
          </cell>
          <cell r="G193">
            <v>58021.558901245524</v>
          </cell>
          <cell r="H193">
            <v>172250.00399587536</v>
          </cell>
          <cell r="I193">
            <v>259087.15092868934</v>
          </cell>
          <cell r="J193">
            <v>272115.00806157646</v>
          </cell>
        </row>
        <row r="194">
          <cell r="F194">
            <v>36.406035797012493</v>
          </cell>
          <cell r="G194">
            <v>0</v>
          </cell>
          <cell r="H194">
            <v>0</v>
          </cell>
          <cell r="I194">
            <v>-470.49138203907944</v>
          </cell>
          <cell r="J194">
            <v>11.746505697389127</v>
          </cell>
        </row>
        <row r="195">
          <cell r="F195">
            <v>4902.4071207964143</v>
          </cell>
          <cell r="G195">
            <v>-82844.036613452903</v>
          </cell>
          <cell r="H195">
            <v>-7603.611052275488</v>
          </cell>
          <cell r="I195">
            <v>-94383.86585202867</v>
          </cell>
          <cell r="J195">
            <v>-58397.87042535613</v>
          </cell>
        </row>
        <row r="196">
          <cell r="F196">
            <v>24629.11318421927</v>
          </cell>
          <cell r="G196">
            <v>0</v>
          </cell>
          <cell r="H196">
            <v>-356.71644078682579</v>
          </cell>
          <cell r="I196">
            <v>-11020.064047412789</v>
          </cell>
          <cell r="J196">
            <v>652.2279225292956</v>
          </cell>
        </row>
        <row r="197">
          <cell r="F197">
            <v>2951.5293777719744</v>
          </cell>
          <cell r="G197">
            <v>0</v>
          </cell>
          <cell r="H197">
            <v>254106.84639587378</v>
          </cell>
          <cell r="I197">
            <v>541097.00636747095</v>
          </cell>
          <cell r="J197">
            <v>1384848.3012681804</v>
          </cell>
        </row>
        <row r="198">
          <cell r="F198">
            <v>0</v>
          </cell>
          <cell r="G198">
            <v>79243.235387610868</v>
          </cell>
          <cell r="H198">
            <v>125148.6949794894</v>
          </cell>
          <cell r="I198">
            <v>158390.96570736644</v>
          </cell>
          <cell r="J198">
            <v>342177.64246525889</v>
          </cell>
        </row>
        <row r="199">
          <cell r="F199">
            <v>17610.70637307275</v>
          </cell>
          <cell r="G199">
            <v>0</v>
          </cell>
          <cell r="H199">
            <v>103630.33233174836</v>
          </cell>
          <cell r="I199">
            <v>342593.76280087163</v>
          </cell>
          <cell r="J199">
            <v>578106.66068442154</v>
          </cell>
        </row>
        <row r="200"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-109.34516838566337</v>
          </cell>
        </row>
        <row r="201">
          <cell r="F201">
            <v>0</v>
          </cell>
          <cell r="G201">
            <v>0</v>
          </cell>
          <cell r="H201">
            <v>-25352.785177094134</v>
          </cell>
          <cell r="I201">
            <v>-8653.3513527532596</v>
          </cell>
          <cell r="J201">
            <v>-31019.366194081151</v>
          </cell>
        </row>
        <row r="202">
          <cell r="F202">
            <v>0</v>
          </cell>
          <cell r="G202">
            <v>0</v>
          </cell>
          <cell r="H202">
            <v>0</v>
          </cell>
          <cell r="I202">
            <v>-77.857884390129698</v>
          </cell>
          <cell r="J202">
            <v>-2424.6672498779012</v>
          </cell>
        </row>
        <row r="203">
          <cell r="F203">
            <v>15210.965738577654</v>
          </cell>
          <cell r="G203">
            <v>0</v>
          </cell>
          <cell r="H203">
            <v>94113.646813286585</v>
          </cell>
          <cell r="I203">
            <v>200406.29865461888</v>
          </cell>
          <cell r="J203">
            <v>512906.77824747411</v>
          </cell>
        </row>
        <row r="204">
          <cell r="F204">
            <v>0</v>
          </cell>
          <cell r="G204">
            <v>19810.808846902717</v>
          </cell>
          <cell r="H204">
            <v>31287.173744872351</v>
          </cell>
          <cell r="I204">
            <v>39597.741426841611</v>
          </cell>
          <cell r="J204">
            <v>85544.410616314723</v>
          </cell>
        </row>
        <row r="205">
          <cell r="F205">
            <v>757.58351285222807</v>
          </cell>
          <cell r="G205">
            <v>0</v>
          </cell>
          <cell r="H205">
            <v>17271.72205529139</v>
          </cell>
          <cell r="I205">
            <v>57098.960466811943</v>
          </cell>
          <cell r="J205">
            <v>96351.110114070252</v>
          </cell>
        </row>
        <row r="206">
          <cell r="F206">
            <v>932.40461274292568</v>
          </cell>
          <cell r="G206">
            <v>0</v>
          </cell>
          <cell r="H206">
            <v>0</v>
          </cell>
          <cell r="I206">
            <v>0</v>
          </cell>
          <cell r="J206">
            <v>-54.672584192831685</v>
          </cell>
        </row>
        <row r="207">
          <cell r="F207">
            <v>0</v>
          </cell>
          <cell r="G207">
            <v>0</v>
          </cell>
          <cell r="H207">
            <v>-18109.132269352955</v>
          </cell>
          <cell r="I207">
            <v>-6180.9652519666142</v>
          </cell>
          <cell r="J207">
            <v>-22156.690138629394</v>
          </cell>
        </row>
        <row r="208">
          <cell r="F208">
            <v>0</v>
          </cell>
          <cell r="G208">
            <v>0</v>
          </cell>
          <cell r="H208">
            <v>0</v>
          </cell>
          <cell r="I208">
            <v>-77.857884390129698</v>
          </cell>
          <cell r="J208">
            <v>-2424.6672498779012</v>
          </cell>
        </row>
        <row r="209"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</row>
        <row r="210"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</row>
        <row r="211"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</row>
        <row r="212"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</row>
        <row r="213"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</row>
        <row r="214"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</row>
        <row r="215"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</row>
        <row r="216"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</row>
        <row r="217"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</row>
        <row r="218"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</row>
        <row r="219"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</row>
        <row r="220">
          <cell r="F220">
            <v>49688624.097547099</v>
          </cell>
          <cell r="G220">
            <v>40010487.034473836</v>
          </cell>
          <cell r="H220">
            <v>45345824.672125302</v>
          </cell>
          <cell r="I220">
            <v>48670849.267440625</v>
          </cell>
          <cell r="J220">
            <v>-25659461.236464854</v>
          </cell>
        </row>
        <row r="221">
          <cell r="F221">
            <v>63425956.397293955</v>
          </cell>
          <cell r="G221">
            <v>23050867.418942619</v>
          </cell>
          <cell r="H221">
            <v>7061264.515335599</v>
          </cell>
          <cell r="I221">
            <v>6330733.8485989589</v>
          </cell>
          <cell r="J221">
            <v>6633483.5185088245</v>
          </cell>
        </row>
        <row r="222">
          <cell r="F222">
            <v>476660327.28361589</v>
          </cell>
          <cell r="G222">
            <v>32729004.482015874</v>
          </cell>
          <cell r="H222">
            <v>1725926.8776841061</v>
          </cell>
          <cell r="I222">
            <v>3005709.2532836534</v>
          </cell>
          <cell r="J222">
            <v>80963794.022414297</v>
          </cell>
        </row>
        <row r="223"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</row>
        <row r="224">
          <cell r="F224">
            <v>0</v>
          </cell>
          <cell r="G224">
            <v>6.0454630921108148</v>
          </cell>
          <cell r="H224">
            <v>3.1761003293565375</v>
          </cell>
          <cell r="I224">
            <v>1.5439781390371434</v>
          </cell>
          <cell r="J224">
            <v>0.53171323500648704</v>
          </cell>
        </row>
        <row r="225">
          <cell r="F225">
            <v>0.4708862249365503</v>
          </cell>
          <cell r="G225">
            <v>3.9545369078891861</v>
          </cell>
          <cell r="H225">
            <v>2.8693627627542782</v>
          </cell>
          <cell r="I225">
            <v>1.6321221903193919</v>
          </cell>
          <cell r="J225">
            <v>0.71226490403065823</v>
          </cell>
        </row>
        <row r="226"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0.3</v>
          </cell>
        </row>
        <row r="227"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</row>
        <row r="228">
          <cell r="F228">
            <v>0</v>
          </cell>
          <cell r="G228">
            <v>24.25</v>
          </cell>
          <cell r="H228">
            <v>20.25</v>
          </cell>
          <cell r="I228">
            <v>16.25</v>
          </cell>
          <cell r="J228">
            <v>12.25</v>
          </cell>
        </row>
        <row r="229">
          <cell r="F229">
            <v>8.3333333333333329E-2</v>
          </cell>
          <cell r="G229">
            <v>1.75</v>
          </cell>
          <cell r="H229">
            <v>4</v>
          </cell>
          <cell r="I229">
            <v>4</v>
          </cell>
          <cell r="J229">
            <v>4</v>
          </cell>
        </row>
        <row r="230"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</row>
        <row r="231">
          <cell r="F231">
            <v>2100</v>
          </cell>
          <cell r="G231">
            <v>10500</v>
          </cell>
          <cell r="H231">
            <v>18900</v>
          </cell>
          <cell r="I231">
            <v>27300</v>
          </cell>
          <cell r="J231">
            <v>35700</v>
          </cell>
        </row>
        <row r="232">
          <cell r="F232">
            <v>2100</v>
          </cell>
          <cell r="G232">
            <v>10500</v>
          </cell>
          <cell r="H232">
            <v>18900</v>
          </cell>
          <cell r="I232">
            <v>27300</v>
          </cell>
          <cell r="J232">
            <v>35700</v>
          </cell>
        </row>
        <row r="233"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</row>
        <row r="234"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</row>
        <row r="235"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</row>
        <row r="236">
          <cell r="F236">
            <v>1308</v>
          </cell>
          <cell r="G236">
            <v>6544</v>
          </cell>
          <cell r="H236">
            <v>11780</v>
          </cell>
          <cell r="I236">
            <v>17016</v>
          </cell>
          <cell r="J236">
            <v>22252</v>
          </cell>
        </row>
        <row r="237">
          <cell r="F237">
            <v>1380.6666666666667</v>
          </cell>
          <cell r="G237">
            <v>5236</v>
          </cell>
          <cell r="H237">
            <v>5236</v>
          </cell>
          <cell r="I237">
            <v>5236</v>
          </cell>
          <cell r="J237">
            <v>5236</v>
          </cell>
        </row>
        <row r="238"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</row>
        <row r="239"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</row>
        <row r="240">
          <cell r="F240">
            <v>1006347.51</v>
          </cell>
          <cell r="G240">
            <v>1000000</v>
          </cell>
          <cell r="H240">
            <v>1000000</v>
          </cell>
          <cell r="I240">
            <v>1000000</v>
          </cell>
          <cell r="J240">
            <v>0</v>
          </cell>
        </row>
        <row r="241">
          <cell r="F241">
            <v>2052.0651187214607</v>
          </cell>
          <cell r="G241">
            <v>12011.717999999995</v>
          </cell>
          <cell r="H241">
            <v>12000</v>
          </cell>
          <cell r="I241">
            <v>12000</v>
          </cell>
          <cell r="J241">
            <v>11013.698630136983</v>
          </cell>
        </row>
        <row r="242">
          <cell r="F242">
            <v>26619775.924645819</v>
          </cell>
          <cell r="G242">
            <v>12657567.887675533</v>
          </cell>
          <cell r="H242">
            <v>9894804.2323669773</v>
          </cell>
          <cell r="I242">
            <v>9889363.4587998763</v>
          </cell>
          <cell r="J242">
            <v>-126281908.40230887</v>
          </cell>
        </row>
        <row r="243"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</row>
        <row r="244"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</row>
        <row r="245"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</row>
        <row r="246"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</row>
        <row r="247">
          <cell r="F247">
            <v>100000</v>
          </cell>
          <cell r="G247">
            <v>100000</v>
          </cell>
          <cell r="H247">
            <v>100000</v>
          </cell>
          <cell r="I247">
            <v>100000</v>
          </cell>
          <cell r="J247">
            <v>100000</v>
          </cell>
        </row>
        <row r="248"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</row>
        <row r="249">
          <cell r="F249">
            <v>100</v>
          </cell>
          <cell r="G249">
            <v>100</v>
          </cell>
          <cell r="H249">
            <v>100</v>
          </cell>
          <cell r="I249">
            <v>100</v>
          </cell>
          <cell r="J249">
            <v>100</v>
          </cell>
        </row>
        <row r="250"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</row>
        <row r="251"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</row>
        <row r="252"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</row>
        <row r="253">
          <cell r="F253">
            <v>246135791.45545456</v>
          </cell>
          <cell r="G253">
            <v>267365455.87959704</v>
          </cell>
          <cell r="H253">
            <v>281433342.13542593</v>
          </cell>
          <cell r="I253">
            <v>297291959.34905744</v>
          </cell>
          <cell r="J253">
            <v>356314197.47993022</v>
          </cell>
        </row>
        <row r="254">
          <cell r="F254">
            <v>22841.166666666664</v>
          </cell>
          <cell r="G254">
            <v>70414</v>
          </cell>
          <cell r="H254">
            <v>55007</v>
          </cell>
          <cell r="I254">
            <v>47775</v>
          </cell>
          <cell r="J254">
            <v>41147</v>
          </cell>
        </row>
        <row r="255">
          <cell r="F255">
            <v>47648.833333333328</v>
          </cell>
          <cell r="G255">
            <v>211460</v>
          </cell>
          <cell r="H255">
            <v>254367</v>
          </cell>
          <cell r="I255">
            <v>286406</v>
          </cell>
          <cell r="J255">
            <v>321132</v>
          </cell>
        </row>
        <row r="256">
          <cell r="F256">
            <v>22587.833333333336</v>
          </cell>
          <cell r="G256">
            <v>85598</v>
          </cell>
          <cell r="H256">
            <v>85598</v>
          </cell>
          <cell r="I256">
            <v>85598</v>
          </cell>
          <cell r="J256">
            <v>85598</v>
          </cell>
        </row>
        <row r="257">
          <cell r="F257">
            <v>6542.3333333333339</v>
          </cell>
          <cell r="G257">
            <v>24792</v>
          </cell>
          <cell r="H257">
            <v>24792</v>
          </cell>
          <cell r="I257">
            <v>24792</v>
          </cell>
          <cell r="J257">
            <v>24792</v>
          </cell>
        </row>
        <row r="258">
          <cell r="F258">
            <v>22844.333333333336</v>
          </cell>
          <cell r="G258">
            <v>123472</v>
          </cell>
          <cell r="H258">
            <v>182433</v>
          </cell>
          <cell r="I258">
            <v>220745</v>
          </cell>
          <cell r="J258">
            <v>267101</v>
          </cell>
        </row>
        <row r="259"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</row>
        <row r="260"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</row>
        <row r="261">
          <cell r="F261">
            <v>28500</v>
          </cell>
          <cell r="G261">
            <v>54000</v>
          </cell>
          <cell r="H261">
            <v>0</v>
          </cell>
          <cell r="I261">
            <v>0</v>
          </cell>
          <cell r="J261">
            <v>0</v>
          </cell>
        </row>
        <row r="262">
          <cell r="F262">
            <v>24652.5</v>
          </cell>
          <cell r="G262">
            <v>134671</v>
          </cell>
          <cell r="H262">
            <v>200945</v>
          </cell>
          <cell r="I262">
            <v>243143</v>
          </cell>
          <cell r="J262">
            <v>294203</v>
          </cell>
        </row>
        <row r="263">
          <cell r="F263">
            <v>34409</v>
          </cell>
          <cell r="G263">
            <v>152703</v>
          </cell>
          <cell r="H263">
            <v>183688</v>
          </cell>
          <cell r="I263">
            <v>206391</v>
          </cell>
          <cell r="J263">
            <v>231901</v>
          </cell>
        </row>
        <row r="264"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</row>
        <row r="265"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</row>
        <row r="266"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</row>
        <row r="267"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</row>
        <row r="268">
          <cell r="F268">
            <v>994618.62694444449</v>
          </cell>
          <cell r="G268">
            <v>2995119.9249999998</v>
          </cell>
          <cell r="H268">
            <v>3122482.5012499997</v>
          </cell>
          <cell r="I268">
            <v>3239507.7149924999</v>
          </cell>
          <cell r="J268">
            <v>3060003.2856902052</v>
          </cell>
        </row>
        <row r="269">
          <cell r="F269">
            <v>870430.69633333338</v>
          </cell>
          <cell r="G269">
            <v>2396095.94</v>
          </cell>
          <cell r="H269">
            <v>2185737.7508750004</v>
          </cell>
          <cell r="I269">
            <v>1943704.6289955</v>
          </cell>
          <cell r="J269">
            <v>1530001.6428451026</v>
          </cell>
        </row>
        <row r="270">
          <cell r="F270">
            <v>1621958.4028749997</v>
          </cell>
          <cell r="G270">
            <v>1591279.3</v>
          </cell>
          <cell r="H270">
            <v>1641021.8333333333</v>
          </cell>
          <cell r="I270">
            <v>1657533.4333333331</v>
          </cell>
          <cell r="J270">
            <v>1676524.6333333331</v>
          </cell>
        </row>
        <row r="271"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</row>
        <row r="272">
          <cell r="F272">
            <v>2536.0339999999997</v>
          </cell>
          <cell r="G272">
            <v>7956.3965000000007</v>
          </cell>
          <cell r="H272">
            <v>8205.1091666666653</v>
          </cell>
          <cell r="I272">
            <v>8287.6671666666662</v>
          </cell>
          <cell r="J272">
            <v>8382.6231666666681</v>
          </cell>
        </row>
        <row r="273">
          <cell r="F273">
            <v>132575.66666666666</v>
          </cell>
          <cell r="G273">
            <v>566192</v>
          </cell>
          <cell r="H273">
            <v>583689</v>
          </cell>
          <cell r="I273">
            <v>610810</v>
          </cell>
          <cell r="J273">
            <v>599135</v>
          </cell>
        </row>
        <row r="274">
          <cell r="F274">
            <v>57247</v>
          </cell>
          <cell r="G274">
            <v>252404</v>
          </cell>
          <cell r="H274">
            <v>265024</v>
          </cell>
          <cell r="I274">
            <v>265024</v>
          </cell>
          <cell r="J274">
            <v>265024</v>
          </cell>
        </row>
        <row r="275">
          <cell r="F275">
            <v>24719</v>
          </cell>
          <cell r="G275">
            <v>140502</v>
          </cell>
          <cell r="H275">
            <v>140502</v>
          </cell>
          <cell r="I275">
            <v>140502</v>
          </cell>
          <cell r="J275">
            <v>140502</v>
          </cell>
        </row>
        <row r="276">
          <cell r="F276">
            <v>16257.666666666668</v>
          </cell>
          <cell r="G276">
            <v>92382</v>
          </cell>
          <cell r="H276">
            <v>92382</v>
          </cell>
          <cell r="I276">
            <v>92382</v>
          </cell>
          <cell r="J276">
            <v>92382</v>
          </cell>
        </row>
        <row r="277">
          <cell r="F277">
            <v>13939.666666666668</v>
          </cell>
          <cell r="G277">
            <v>77394</v>
          </cell>
          <cell r="H277">
            <v>77394</v>
          </cell>
          <cell r="I277">
            <v>77394</v>
          </cell>
          <cell r="J277">
            <v>77394</v>
          </cell>
        </row>
        <row r="278">
          <cell r="F278">
            <v>15871.333333333332</v>
          </cell>
          <cell r="G278">
            <v>74442</v>
          </cell>
          <cell r="H278">
            <v>82342</v>
          </cell>
          <cell r="I278">
            <v>94388</v>
          </cell>
          <cell r="J278">
            <v>108064</v>
          </cell>
        </row>
        <row r="279">
          <cell r="F279">
            <v>14595.166666666668</v>
          </cell>
          <cell r="G279">
            <v>64358</v>
          </cell>
          <cell r="H279">
            <v>69266</v>
          </cell>
          <cell r="I279">
            <v>76366</v>
          </cell>
          <cell r="J279">
            <v>84195</v>
          </cell>
        </row>
        <row r="280"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</row>
        <row r="281"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</row>
        <row r="282"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</row>
        <row r="283"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</row>
        <row r="284"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</row>
        <row r="285"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</row>
        <row r="286"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</row>
        <row r="287"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</row>
        <row r="288"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</row>
        <row r="289"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</row>
        <row r="290"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</row>
        <row r="291">
          <cell r="F291">
            <v>-301129041.14121747</v>
          </cell>
          <cell r="G291">
            <v>-320227548.56964326</v>
          </cell>
          <cell r="H291">
            <v>-335997861.13902879</v>
          </cell>
          <cell r="I291">
            <v>-353466516.74163908</v>
          </cell>
          <cell r="J291">
            <v>-199875111.66459417</v>
          </cell>
        </row>
        <row r="292">
          <cell r="F292">
            <v>-809701.39363844972</v>
          </cell>
          <cell r="G292">
            <v>-3151374.5277661849</v>
          </cell>
          <cell r="H292">
            <v>-4256742.0618934222</v>
          </cell>
          <cell r="I292">
            <v>-5206327.5824559294</v>
          </cell>
          <cell r="J292">
            <v>-5747347.4634082671</v>
          </cell>
        </row>
        <row r="293">
          <cell r="F293">
            <v>514639.49486825196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</row>
        <row r="294">
          <cell r="F294">
            <v>294139.37725555222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</row>
        <row r="295">
          <cell r="F295">
            <v>22568.725402090509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</row>
        <row r="296">
          <cell r="F296">
            <v>1351.5666376141571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</row>
        <row r="297">
          <cell r="F297">
            <v>-137483.08350328144</v>
          </cell>
          <cell r="G297">
            <v>20377.401642599238</v>
          </cell>
          <cell r="H297">
            <v>160973.05340670046</v>
          </cell>
          <cell r="I297">
            <v>12327.200722212336</v>
          </cell>
          <cell r="J297">
            <v>-382159.24745824741</v>
          </cell>
        </row>
        <row r="298">
          <cell r="F298">
            <v>-25974.376730912925</v>
          </cell>
          <cell r="G298">
            <v>953.08962734081297</v>
          </cell>
          <cell r="H298">
            <v>5822.2629202942371</v>
          </cell>
          <cell r="I298">
            <v>13522.663723502181</v>
          </cell>
          <cell r="J298">
            <v>23037.51919598729</v>
          </cell>
        </row>
        <row r="299">
          <cell r="F299">
            <v>6558.8355297070984</v>
          </cell>
          <cell r="G299">
            <v>-2036.999898762183</v>
          </cell>
          <cell r="H299">
            <v>-28850.358535560837</v>
          </cell>
          <cell r="I299">
            <v>221920.07024718821</v>
          </cell>
          <cell r="J299">
            <v>666638.45588710147</v>
          </cell>
        </row>
        <row r="300">
          <cell r="F300">
            <v>1637.613577007337</v>
          </cell>
          <cell r="G300">
            <v>-361.51806018630884</v>
          </cell>
          <cell r="H300">
            <v>-4178.5118397175165</v>
          </cell>
          <cell r="I300">
            <v>19784.910551417583</v>
          </cell>
          <cell r="J300">
            <v>60476.75429466497</v>
          </cell>
        </row>
        <row r="301">
          <cell r="F301">
            <v>831.9719160460462</v>
          </cell>
          <cell r="G301">
            <v>-267.88028333421761</v>
          </cell>
          <cell r="H301">
            <v>-6482.9857098519997</v>
          </cell>
          <cell r="I301">
            <v>17608.707079501677</v>
          </cell>
          <cell r="J301">
            <v>101628.83669580505</v>
          </cell>
        </row>
        <row r="302">
          <cell r="F302">
            <v>907.18303793448069</v>
          </cell>
          <cell r="G302">
            <v>0</v>
          </cell>
          <cell r="H302">
            <v>0</v>
          </cell>
          <cell r="I302">
            <v>-346.85824094006659</v>
          </cell>
          <cell r="J302">
            <v>-753.75748701653947</v>
          </cell>
        </row>
        <row r="303">
          <cell r="F303">
            <v>540.8789526738118</v>
          </cell>
          <cell r="G303">
            <v>305.51381085902574</v>
          </cell>
          <cell r="H303">
            <v>2264.6751058406421</v>
          </cell>
          <cell r="I303">
            <v>-8943.2374513428003</v>
          </cell>
          <cell r="J303">
            <v>-23138.237230079387</v>
          </cell>
        </row>
        <row r="304">
          <cell r="F304">
            <v>6950.7660268400241</v>
          </cell>
          <cell r="G304">
            <v>0</v>
          </cell>
          <cell r="H304">
            <v>6.3906921762408722</v>
          </cell>
          <cell r="I304">
            <v>-1220.9358943430198</v>
          </cell>
          <cell r="J304">
            <v>-2395.4150209399104</v>
          </cell>
        </row>
        <row r="305">
          <cell r="F305">
            <v>244241.59849187106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</row>
        <row r="306">
          <cell r="F306">
            <v>84128.803711057684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</row>
        <row r="307">
          <cell r="F307">
            <v>1961.4918882269531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</row>
        <row r="308">
          <cell r="F308">
            <v>9899.3471419602647</v>
          </cell>
          <cell r="G308">
            <v>-181.7888708073136</v>
          </cell>
          <cell r="H308">
            <v>-2980.2164495487818</v>
          </cell>
          <cell r="I308">
            <v>21856.63201748643</v>
          </cell>
          <cell r="J308">
            <v>79545.725545065754</v>
          </cell>
        </row>
        <row r="309">
          <cell r="F309">
            <v>-25631.222054041125</v>
          </cell>
          <cell r="G309">
            <v>953.08962734081297</v>
          </cell>
          <cell r="H309">
            <v>5822.2629202942371</v>
          </cell>
          <cell r="I309">
            <v>13522.663723502181</v>
          </cell>
          <cell r="J309">
            <v>23037.51919598729</v>
          </cell>
        </row>
        <row r="310">
          <cell r="F310">
            <v>7861.7256222867099</v>
          </cell>
          <cell r="G310">
            <v>-2036.999898762183</v>
          </cell>
          <cell r="H310">
            <v>-28850.358535560837</v>
          </cell>
          <cell r="I310">
            <v>221920.07024718821</v>
          </cell>
          <cell r="J310">
            <v>666638.45588710147</v>
          </cell>
        </row>
        <row r="311">
          <cell r="F311">
            <v>1504.1882805458249</v>
          </cell>
          <cell r="G311">
            <v>-361.51806018630884</v>
          </cell>
          <cell r="H311">
            <v>-4178.5118397175165</v>
          </cell>
          <cell r="I311">
            <v>19784.910551417583</v>
          </cell>
          <cell r="J311">
            <v>60476.75429466497</v>
          </cell>
        </row>
        <row r="312">
          <cell r="F312">
            <v>222.04666543324981</v>
          </cell>
          <cell r="G312">
            <v>-267.88028333421761</v>
          </cell>
          <cell r="H312">
            <v>-6482.9857098519997</v>
          </cell>
          <cell r="I312">
            <v>17608.707079501677</v>
          </cell>
          <cell r="J312">
            <v>101628.83669580505</v>
          </cell>
        </row>
        <row r="313">
          <cell r="F313">
            <v>-1517.5547563235723</v>
          </cell>
          <cell r="G313">
            <v>0</v>
          </cell>
          <cell r="H313">
            <v>0</v>
          </cell>
          <cell r="I313">
            <v>-346.85824094006659</v>
          </cell>
          <cell r="J313">
            <v>-753.75748701653947</v>
          </cell>
        </row>
        <row r="314">
          <cell r="F314">
            <v>540.8789526738118</v>
          </cell>
          <cell r="G314">
            <v>305.51381085902574</v>
          </cell>
          <cell r="H314">
            <v>2264.6751058406421</v>
          </cell>
          <cell r="I314">
            <v>-8943.2374513428003</v>
          </cell>
          <cell r="J314">
            <v>-23138.237230079387</v>
          </cell>
        </row>
        <row r="315">
          <cell r="F315">
            <v>-1567227.0975648877</v>
          </cell>
          <cell r="G315">
            <v>-3158332.4166047019</v>
          </cell>
          <cell r="H315">
            <v>-4374296.5879333038</v>
          </cell>
          <cell r="I315">
            <v>-5468980.1031931248</v>
          </cell>
          <cell r="J315">
            <v>-6179668.6736554047</v>
          </cell>
        </row>
        <row r="316">
          <cell r="F316">
            <v>170906417.98265111</v>
          </cell>
          <cell r="G316">
            <v>14752817.650675273</v>
          </cell>
          <cell r="H316">
            <v>9775988.7540505752</v>
          </cell>
          <cell r="I316">
            <v>11020395.012862625</v>
          </cell>
          <cell r="J316">
            <v>41015453.616369218</v>
          </cell>
        </row>
        <row r="317"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</row>
        <row r="318"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</row>
        <row r="319"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</row>
        <row r="320"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</row>
        <row r="321"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</row>
      </sheetData>
      <sheetData sheetId="4" refreshError="1">
        <row r="5">
          <cell r="F5">
            <v>0</v>
          </cell>
          <cell r="G5">
            <v>50730341.369048238</v>
          </cell>
          <cell r="H5">
            <v>14807903.144970985</v>
          </cell>
          <cell r="I5">
            <v>16152595.52784496</v>
          </cell>
          <cell r="J5">
            <v>10639545.599839782</v>
          </cell>
          <cell r="K5">
            <v>14641390.568454364</v>
          </cell>
          <cell r="L5">
            <v>11052227.929970937</v>
          </cell>
          <cell r="M5">
            <v>17032949.121892121</v>
          </cell>
          <cell r="N5">
            <v>12019245.898850828</v>
          </cell>
          <cell r="O5">
            <v>-94721988.559943289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EG5">
            <v>0</v>
          </cell>
          <cell r="EH5">
            <v>52866.666666666664</v>
          </cell>
          <cell r="EI5">
            <v>56085</v>
          </cell>
          <cell r="EJ5">
            <v>59085</v>
          </cell>
          <cell r="EK5">
            <v>62085</v>
          </cell>
          <cell r="EL5">
            <v>65085</v>
          </cell>
          <cell r="EM5">
            <v>68085</v>
          </cell>
          <cell r="EN5">
            <v>71085</v>
          </cell>
          <cell r="EO5">
            <v>74085</v>
          </cell>
          <cell r="EP5">
            <v>0</v>
          </cell>
        </row>
        <row r="6">
          <cell r="F6">
            <v>0</v>
          </cell>
          <cell r="G6">
            <v>22772014.668876395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EG6">
            <v>0</v>
          </cell>
          <cell r="EH6">
            <v>25666.666666666668</v>
          </cell>
          <cell r="EI6">
            <v>26666.666666666668</v>
          </cell>
          <cell r="EJ6">
            <v>27666.666666666668</v>
          </cell>
          <cell r="EK6">
            <v>28666.666666666668</v>
          </cell>
          <cell r="EL6">
            <v>29666.666666666668</v>
          </cell>
          <cell r="EM6">
            <v>30666.666666666668</v>
          </cell>
          <cell r="EN6">
            <v>31666.666666666668</v>
          </cell>
          <cell r="EO6">
            <v>32666.666666666668</v>
          </cell>
          <cell r="EP6">
            <v>0</v>
          </cell>
        </row>
        <row r="7">
          <cell r="F7">
            <v>0</v>
          </cell>
          <cell r="G7">
            <v>0</v>
          </cell>
          <cell r="H7">
            <v>19889235.284289051</v>
          </cell>
          <cell r="I7">
            <v>16806658.483023833</v>
          </cell>
          <cell r="J7">
            <v>14302571.663509374</v>
          </cell>
          <cell r="K7">
            <v>11633069.785879064</v>
          </cell>
          <cell r="L7">
            <v>9431593.9557739347</v>
          </cell>
          <cell r="M7">
            <v>6457028.4819505196</v>
          </cell>
          <cell r="N7">
            <v>5112385.5495956289</v>
          </cell>
          <cell r="O7">
            <v>3289507.8593299021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EG7">
            <v>0</v>
          </cell>
          <cell r="EH7">
            <v>31982.333333333332</v>
          </cell>
          <cell r="EI7">
            <v>34133.833333333336</v>
          </cell>
          <cell r="EJ7">
            <v>36383</v>
          </cell>
          <cell r="EK7">
            <v>38640.166666666664</v>
          </cell>
          <cell r="EL7">
            <v>40933.333333333336</v>
          </cell>
          <cell r="EM7">
            <v>43193.333333333336</v>
          </cell>
          <cell r="EN7">
            <v>45283.333333333336</v>
          </cell>
          <cell r="EO7">
            <v>47373.333333333336</v>
          </cell>
          <cell r="EP7">
            <v>0</v>
          </cell>
        </row>
        <row r="8">
          <cell r="F8">
            <v>0</v>
          </cell>
          <cell r="G8">
            <v>2221894.1971001113</v>
          </cell>
          <cell r="H8">
            <v>3466399.3330641552</v>
          </cell>
          <cell r="I8">
            <v>3219360.1237599584</v>
          </cell>
          <cell r="J8">
            <v>2970417.2881690506</v>
          </cell>
          <cell r="K8">
            <v>2806673.9250885546</v>
          </cell>
          <cell r="L8">
            <v>2641739.3627561769</v>
          </cell>
          <cell r="M8">
            <v>2122125.4242668585</v>
          </cell>
          <cell r="N8">
            <v>1597989.4273156668</v>
          </cell>
          <cell r="O8">
            <v>1320766.4879631484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EG8">
            <v>0</v>
          </cell>
          <cell r="EH8">
            <v>0</v>
          </cell>
          <cell r="EI8">
            <v>0</v>
          </cell>
          <cell r="EJ8">
            <v>0</v>
          </cell>
          <cell r="EK8">
            <v>0</v>
          </cell>
          <cell r="EL8">
            <v>0</v>
          </cell>
          <cell r="EM8">
            <v>0</v>
          </cell>
          <cell r="EN8">
            <v>0</v>
          </cell>
          <cell r="EO8">
            <v>0</v>
          </cell>
          <cell r="EP8">
            <v>0</v>
          </cell>
        </row>
        <row r="9">
          <cell r="F9">
            <v>0</v>
          </cell>
          <cell r="G9">
            <v>1753980.418017891</v>
          </cell>
          <cell r="H9">
            <v>2736288.3541905838</v>
          </cell>
          <cell r="I9">
            <v>2567293.5424141148</v>
          </cell>
          <cell r="J9">
            <v>2397038.854453709</v>
          </cell>
          <cell r="K9">
            <v>2263359.6424716576</v>
          </cell>
          <cell r="L9">
            <v>2128709.0079718097</v>
          </cell>
          <cell r="M9">
            <v>1718428.7949794477</v>
          </cell>
          <cell r="N9">
            <v>1304601.2813921629</v>
          </cell>
          <cell r="O9">
            <v>1080644.9597562179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>
            <v>0</v>
          </cell>
          <cell r="EP9">
            <v>0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389402.83456980926</v>
          </cell>
          <cell r="J10">
            <v>0</v>
          </cell>
          <cell r="K10">
            <v>316940.39414040744</v>
          </cell>
          <cell r="L10">
            <v>0</v>
          </cell>
          <cell r="M10">
            <v>1201829.7270608752</v>
          </cell>
          <cell r="N10">
            <v>0</v>
          </cell>
          <cell r="O10">
            <v>713426.93135288521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  <cell r="EP10">
            <v>0</v>
          </cell>
        </row>
        <row r="11">
          <cell r="F11">
            <v>0</v>
          </cell>
          <cell r="G11">
            <v>1162646.7488072559</v>
          </cell>
          <cell r="H11">
            <v>0</v>
          </cell>
          <cell r="I11">
            <v>177403.03511054427</v>
          </cell>
          <cell r="J11">
            <v>356450.07458028605</v>
          </cell>
          <cell r="K11">
            <v>310505.35363928997</v>
          </cell>
          <cell r="L11">
            <v>264173.93627561769</v>
          </cell>
          <cell r="M11">
            <v>212212.54242668583</v>
          </cell>
          <cell r="N11">
            <v>159798.94273156667</v>
          </cell>
          <cell r="O11">
            <v>132076.64879631484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EG11">
            <v>0</v>
          </cell>
          <cell r="EH11">
            <v>49810.666666666664</v>
          </cell>
          <cell r="EI11">
            <v>54162</v>
          </cell>
          <cell r="EJ11">
            <v>57880</v>
          </cell>
          <cell r="EK11">
            <v>61116</v>
          </cell>
          <cell r="EL11">
            <v>64431</v>
          </cell>
          <cell r="EM11">
            <v>67650</v>
          </cell>
          <cell r="EN11">
            <v>70836</v>
          </cell>
          <cell r="EO11">
            <v>73908</v>
          </cell>
          <cell r="EP11">
            <v>0</v>
          </cell>
        </row>
        <row r="12">
          <cell r="F12">
            <v>0</v>
          </cell>
          <cell r="G12">
            <v>17501299.05403984</v>
          </cell>
          <cell r="H12">
            <v>891571.61206419289</v>
          </cell>
          <cell r="I12">
            <v>4914836.2189758709</v>
          </cell>
          <cell r="J12">
            <v>330573.76802370645</v>
          </cell>
          <cell r="K12">
            <v>3616646.6125868722</v>
          </cell>
          <cell r="L12">
            <v>268875.02874227974</v>
          </cell>
          <cell r="M12">
            <v>3241419.2240651622</v>
          </cell>
          <cell r="N12">
            <v>304278.55537554808</v>
          </cell>
          <cell r="O12">
            <v>-20152057.309164677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EG12">
            <v>0</v>
          </cell>
          <cell r="EH12">
            <v>22024.666666666664</v>
          </cell>
          <cell r="EI12">
            <v>26376</v>
          </cell>
          <cell r="EJ12">
            <v>30094</v>
          </cell>
          <cell r="EK12">
            <v>33330</v>
          </cell>
          <cell r="EL12">
            <v>36645</v>
          </cell>
          <cell r="EM12">
            <v>39864</v>
          </cell>
          <cell r="EN12">
            <v>43050</v>
          </cell>
          <cell r="EO12">
            <v>46122</v>
          </cell>
          <cell r="EP12">
            <v>0</v>
          </cell>
        </row>
        <row r="13">
          <cell r="F13">
            <v>0</v>
          </cell>
          <cell r="G13">
            <v>8130989.9036227576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EG13">
            <v>0</v>
          </cell>
          <cell r="EH13">
            <v>24326</v>
          </cell>
          <cell r="EI13">
            <v>24326</v>
          </cell>
          <cell r="EJ13">
            <v>24326</v>
          </cell>
          <cell r="EK13">
            <v>24326</v>
          </cell>
          <cell r="EL13">
            <v>24326</v>
          </cell>
          <cell r="EM13">
            <v>24326</v>
          </cell>
          <cell r="EN13">
            <v>24326</v>
          </cell>
          <cell r="EO13">
            <v>24326</v>
          </cell>
          <cell r="EP13">
            <v>0</v>
          </cell>
        </row>
        <row r="14">
          <cell r="F14">
            <v>0</v>
          </cell>
          <cell r="G14">
            <v>0</v>
          </cell>
          <cell r="H14">
            <v>7239553.8848715629</v>
          </cell>
          <cell r="I14">
            <v>6329631.8159536337</v>
          </cell>
          <cell r="J14">
            <v>5525405.3816435775</v>
          </cell>
          <cell r="K14">
            <v>4710854.080161457</v>
          </cell>
          <cell r="L14">
            <v>3930642.0633748765</v>
          </cell>
          <cell r="M14">
            <v>3022794.6560677062</v>
          </cell>
          <cell r="N14">
            <v>2341287.2103341445</v>
          </cell>
          <cell r="O14">
            <v>1499980.0901014309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EG14">
            <v>0</v>
          </cell>
          <cell r="EH14">
            <v>3460</v>
          </cell>
          <cell r="EI14">
            <v>3460</v>
          </cell>
          <cell r="EJ14">
            <v>3460</v>
          </cell>
          <cell r="EK14">
            <v>3460</v>
          </cell>
          <cell r="EL14">
            <v>3460</v>
          </cell>
          <cell r="EM14">
            <v>3460</v>
          </cell>
          <cell r="EN14">
            <v>3460</v>
          </cell>
          <cell r="EO14">
            <v>3460</v>
          </cell>
          <cell r="EP14">
            <v>0</v>
          </cell>
        </row>
        <row r="15">
          <cell r="F15">
            <v>0</v>
          </cell>
          <cell r="G15">
            <v>773489.96551164158</v>
          </cell>
          <cell r="H15">
            <v>1700480.4328052888</v>
          </cell>
          <cell r="I15">
            <v>1561149.5601440717</v>
          </cell>
          <cell r="J15">
            <v>1391719.0882247402</v>
          </cell>
          <cell r="K15">
            <v>1368435.9695752042</v>
          </cell>
          <cell r="L15">
            <v>1340739.8275278728</v>
          </cell>
          <cell r="M15">
            <v>1268719.4349880195</v>
          </cell>
          <cell r="N15">
            <v>1181382.5809389632</v>
          </cell>
          <cell r="O15">
            <v>1040864.5265692292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EG15">
            <v>0</v>
          </cell>
          <cell r="EH15">
            <v>0</v>
          </cell>
          <cell r="EI15">
            <v>0</v>
          </cell>
          <cell r="EJ15">
            <v>0</v>
          </cell>
          <cell r="EK15">
            <v>0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</row>
        <row r="16">
          <cell r="F16">
            <v>0</v>
          </cell>
          <cell r="G16">
            <v>396775.53679610451</v>
          </cell>
          <cell r="H16">
            <v>872188.28223686537</v>
          </cell>
          <cell r="I16">
            <v>834705.03194306511</v>
          </cell>
          <cell r="J16">
            <v>789356.98170274321</v>
          </cell>
          <cell r="K16">
            <v>780150.46722908132</v>
          </cell>
          <cell r="L16">
            <v>769333.31442206365</v>
          </cell>
          <cell r="M16">
            <v>726572.73627257941</v>
          </cell>
          <cell r="N16">
            <v>674714.08207891288</v>
          </cell>
          <cell r="O16">
            <v>596906.60564892273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58227.774031488858</v>
          </cell>
          <cell r="J17">
            <v>0</v>
          </cell>
          <cell r="K17">
            <v>21543.575926302721</v>
          </cell>
          <cell r="L17">
            <v>0</v>
          </cell>
          <cell r="M17">
            <v>172504.27875552679</v>
          </cell>
          <cell r="N17">
            <v>0</v>
          </cell>
          <cell r="O17">
            <v>239532.58796563308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EG17">
            <v>0</v>
          </cell>
          <cell r="EH17">
            <v>0</v>
          </cell>
          <cell r="EI17">
            <v>0</v>
          </cell>
          <cell r="EJ17">
            <v>0</v>
          </cell>
          <cell r="EK17">
            <v>0</v>
          </cell>
          <cell r="EL17">
            <v>0</v>
          </cell>
          <cell r="EM17">
            <v>0</v>
          </cell>
          <cell r="EN17">
            <v>0</v>
          </cell>
          <cell r="EO17">
            <v>0</v>
          </cell>
          <cell r="EP17">
            <v>0</v>
          </cell>
        </row>
        <row r="18">
          <cell r="F18">
            <v>0</v>
          </cell>
          <cell r="G18">
            <v>852068.1864426526</v>
          </cell>
          <cell r="H18">
            <v>0</v>
          </cell>
          <cell r="I18">
            <v>125202.91559703415</v>
          </cell>
          <cell r="J18">
            <v>278343.81764494802</v>
          </cell>
          <cell r="K18">
            <v>261625.56461353664</v>
          </cell>
          <cell r="L18">
            <v>241333.16895501703</v>
          </cell>
          <cell r="M18">
            <v>228369.49829784347</v>
          </cell>
          <cell r="N18">
            <v>212648.86456901336</v>
          </cell>
          <cell r="O18">
            <v>187355.61478246126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</row>
        <row r="19">
          <cell r="F19">
            <v>0</v>
          </cell>
          <cell r="G19">
            <v>132266.7841024907</v>
          </cell>
          <cell r="H19">
            <v>290782.15400970442</v>
          </cell>
          <cell r="I19">
            <v>280102.88092232484</v>
          </cell>
          <cell r="J19">
            <v>267210.06493915006</v>
          </cell>
          <cell r="K19">
            <v>248265.75099663416</v>
          </cell>
          <cell r="L19">
            <v>225244.29102468258</v>
          </cell>
          <cell r="M19">
            <v>200391.30667032214</v>
          </cell>
          <cell r="N19">
            <v>170119.09165521068</v>
          </cell>
          <cell r="O19">
            <v>140496.23565591019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EG19">
            <v>0</v>
          </cell>
          <cell r="EH19">
            <v>0</v>
          </cell>
          <cell r="EI19">
            <v>0</v>
          </cell>
          <cell r="EJ19">
            <v>0</v>
          </cell>
          <cell r="EK19">
            <v>0</v>
          </cell>
          <cell r="EL19">
            <v>0</v>
          </cell>
          <cell r="EM19">
            <v>0</v>
          </cell>
          <cell r="EN19">
            <v>0</v>
          </cell>
          <cell r="EO19">
            <v>0</v>
          </cell>
          <cell r="EP19">
            <v>0</v>
          </cell>
        </row>
        <row r="20">
          <cell r="F20">
            <v>0</v>
          </cell>
          <cell r="G20">
            <v>1083650.9264593781</v>
          </cell>
          <cell r="H20">
            <v>10004.180888988081</v>
          </cell>
          <cell r="I20">
            <v>571864.29332074139</v>
          </cell>
          <cell r="J20">
            <v>11249.154866573535</v>
          </cell>
          <cell r="K20">
            <v>559721.86362878978</v>
          </cell>
          <cell r="L20">
            <v>13134.458424638682</v>
          </cell>
          <cell r="M20">
            <v>545619.44843840285</v>
          </cell>
          <cell r="N20">
            <v>15181.69860592775</v>
          </cell>
          <cell r="O20">
            <v>-1826252.8366563888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</row>
        <row r="21">
          <cell r="F21">
            <v>0</v>
          </cell>
          <cell r="G21">
            <v>460329.5899427798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EG21">
            <v>0</v>
          </cell>
          <cell r="EH21">
            <v>0</v>
          </cell>
          <cell r="EI21">
            <v>0</v>
          </cell>
          <cell r="EJ21">
            <v>0</v>
          </cell>
          <cell r="EK21">
            <v>0</v>
          </cell>
          <cell r="EL21">
            <v>0</v>
          </cell>
          <cell r="EM21">
            <v>0</v>
          </cell>
          <cell r="EN21">
            <v>0</v>
          </cell>
          <cell r="EO21">
            <v>0</v>
          </cell>
          <cell r="EP21">
            <v>0</v>
          </cell>
        </row>
        <row r="22">
          <cell r="F22">
            <v>0</v>
          </cell>
          <cell r="G22">
            <v>0</v>
          </cell>
          <cell r="H22">
            <v>337221.0210352001</v>
          </cell>
          <cell r="I22">
            <v>216867.008104821</v>
          </cell>
          <cell r="J22">
            <v>161095.36981667217</v>
          </cell>
          <cell r="K22">
            <v>95765.418741775517</v>
          </cell>
          <cell r="L22">
            <v>71773.036074081945</v>
          </cell>
          <cell r="M22">
            <v>40237.349088569179</v>
          </cell>
          <cell r="N22">
            <v>28579.338228586385</v>
          </cell>
          <cell r="O22">
            <v>13922.433374290464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</row>
        <row r="23">
          <cell r="F23">
            <v>0</v>
          </cell>
          <cell r="G23">
            <v>120950.00573835081</v>
          </cell>
          <cell r="H23">
            <v>237975.01705363093</v>
          </cell>
          <cell r="I23">
            <v>177095.29821948864</v>
          </cell>
          <cell r="J23">
            <v>115569.33502430435</v>
          </cell>
          <cell r="K23">
            <v>78604.979495341991</v>
          </cell>
          <cell r="L23">
            <v>41246.30686194064</v>
          </cell>
          <cell r="M23">
            <v>30028.137175708311</v>
          </cell>
          <cell r="N23">
            <v>18690.586483044244</v>
          </cell>
          <cell r="O23">
            <v>13523.270995941728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  <cell r="EL23">
            <v>0</v>
          </cell>
          <cell r="EM23">
            <v>0</v>
          </cell>
          <cell r="EN23">
            <v>0</v>
          </cell>
          <cell r="EO23">
            <v>0</v>
          </cell>
          <cell r="EP23">
            <v>0</v>
          </cell>
        </row>
        <row r="24">
          <cell r="F24">
            <v>0</v>
          </cell>
          <cell r="G24">
            <v>61710.883178833479</v>
          </cell>
          <cell r="H24">
            <v>121419.34807054503</v>
          </cell>
          <cell r="I24">
            <v>88371.223533242941</v>
          </cell>
          <cell r="J24">
            <v>54971.987405105072</v>
          </cell>
          <cell r="K24">
            <v>39387.934884093804</v>
          </cell>
          <cell r="L24">
            <v>23638.172430995764</v>
          </cell>
          <cell r="M24">
            <v>17607.030104123736</v>
          </cell>
          <cell r="N24">
            <v>11511.902769239743</v>
          </cell>
          <cell r="O24">
            <v>8350.5783669026678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0</v>
          </cell>
          <cell r="EM24">
            <v>0</v>
          </cell>
          <cell r="EN24">
            <v>0</v>
          </cell>
          <cell r="EO24">
            <v>0</v>
          </cell>
          <cell r="EP24">
            <v>0</v>
          </cell>
        </row>
        <row r="25">
          <cell r="F25">
            <v>0</v>
          </cell>
          <cell r="G25">
            <v>0</v>
          </cell>
          <cell r="H25">
            <v>0</v>
          </cell>
          <cell r="I25">
            <v>30841.227051232803</v>
          </cell>
          <cell r="J25">
            <v>0</v>
          </cell>
          <cell r="K25">
            <v>25413.466121379173</v>
          </cell>
          <cell r="L25">
            <v>0</v>
          </cell>
          <cell r="M25">
            <v>13697.188655326603</v>
          </cell>
          <cell r="N25">
            <v>0</v>
          </cell>
          <cell r="O25">
            <v>6218.807853967789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</row>
        <row r="26">
          <cell r="F26">
            <v>0</v>
          </cell>
          <cell r="G26">
            <v>23887.375710611541</v>
          </cell>
          <cell r="H26">
            <v>0</v>
          </cell>
          <cell r="I26">
            <v>11494.488012127096</v>
          </cell>
          <cell r="J26">
            <v>23113.867004860869</v>
          </cell>
          <cell r="K26">
            <v>15310.763165235294</v>
          </cell>
          <cell r="L26">
            <v>7424.335235149314</v>
          </cell>
          <cell r="M26">
            <v>5405.0646916274945</v>
          </cell>
          <cell r="N26">
            <v>3364.3055669479636</v>
          </cell>
          <cell r="O26">
            <v>2434.1887792695106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EG26">
            <v>0</v>
          </cell>
          <cell r="EH26">
            <v>0</v>
          </cell>
          <cell r="EI26">
            <v>0</v>
          </cell>
          <cell r="EJ26">
            <v>0</v>
          </cell>
          <cell r="EK26">
            <v>0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</row>
        <row r="27">
          <cell r="F27">
            <v>0</v>
          </cell>
          <cell r="G27">
            <v>21771.001032903147</v>
          </cell>
          <cell r="H27">
            <v>42835.503069653561</v>
          </cell>
          <cell r="I27">
            <v>37164.618165086424</v>
          </cell>
          <cell r="J27">
            <v>31434.859126610783</v>
          </cell>
          <cell r="K27">
            <v>20683.158775216747</v>
          </cell>
          <cell r="L27">
            <v>9816.6210331418733</v>
          </cell>
          <cell r="M27">
            <v>6830.6756425476451</v>
          </cell>
          <cell r="N27">
            <v>3812.879642541026</v>
          </cell>
          <cell r="O27">
            <v>2618.3954547640606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0</v>
          </cell>
          <cell r="EK27">
            <v>0</v>
          </cell>
          <cell r="EL27">
            <v>0</v>
          </cell>
          <cell r="EM27">
            <v>0</v>
          </cell>
          <cell r="EN27">
            <v>0</v>
          </cell>
          <cell r="EO27">
            <v>0</v>
          </cell>
          <cell r="EP27">
            <v>0</v>
          </cell>
        </row>
        <row r="28">
          <cell r="F28">
            <v>0</v>
          </cell>
          <cell r="G28">
            <v>-1450553.3862978222</v>
          </cell>
          <cell r="H28">
            <v>-37952.191949155713</v>
          </cell>
          <cell r="I28">
            <v>111187.11897952302</v>
          </cell>
          <cell r="J28">
            <v>2117.5783506203197</v>
          </cell>
          <cell r="K28">
            <v>416585.73353211198</v>
          </cell>
          <cell r="L28">
            <v>7933.9489911667761</v>
          </cell>
          <cell r="M28">
            <v>69295.54328623983</v>
          </cell>
          <cell r="N28">
            <v>-1043.4891735812043</v>
          </cell>
          <cell r="O28">
            <v>199047.25444165018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</row>
        <row r="29">
          <cell r="F29">
            <v>0</v>
          </cell>
          <cell r="G29">
            <v>-702323.16578523442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</row>
        <row r="30">
          <cell r="F30">
            <v>0</v>
          </cell>
          <cell r="G30">
            <v>0</v>
          </cell>
          <cell r="H30">
            <v>-617698.84749423969</v>
          </cell>
          <cell r="I30">
            <v>-533501.25591779524</v>
          </cell>
          <cell r="J30">
            <v>-449728.76575917611</v>
          </cell>
          <cell r="K30">
            <v>-366379.75723399548</v>
          </cell>
          <cell r="L30">
            <v>-283452.61605266493</v>
          </cell>
          <cell r="M30">
            <v>-212899.11468280089</v>
          </cell>
          <cell r="N30">
            <v>-169460.63334848895</v>
          </cell>
          <cell r="O30">
            <v>-126242.1534810977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EG30">
            <v>0</v>
          </cell>
          <cell r="EH30">
            <v>16822.953481286186</v>
          </cell>
          <cell r="EI30">
            <v>4510.8760972609516</v>
          </cell>
          <cell r="EJ30">
            <v>5363.291975273024</v>
          </cell>
          <cell r="EK30">
            <v>3509.0074027025148</v>
          </cell>
          <cell r="EL30">
            <v>4920.7299170992592</v>
          </cell>
          <cell r="EM30">
            <v>3631.2048308119638</v>
          </cell>
          <cell r="EN30">
            <v>5773.4101502330232</v>
          </cell>
          <cell r="EO30">
            <v>3933.6083149020174</v>
          </cell>
          <cell r="EP30">
            <v>-42944.234091637947</v>
          </cell>
        </row>
        <row r="31">
          <cell r="F31">
            <v>0</v>
          </cell>
          <cell r="G31">
            <v>-100462.2740161375</v>
          </cell>
          <cell r="H31">
            <v>-180849.27503237361</v>
          </cell>
          <cell r="I31">
            <v>-180388.42644945721</v>
          </cell>
          <cell r="J31">
            <v>-179928.75222245872</v>
          </cell>
          <cell r="K31">
            <v>-179470.24935882934</v>
          </cell>
          <cell r="L31">
            <v>-179012.91487364628</v>
          </cell>
          <cell r="M31">
            <v>-145393.72998490094</v>
          </cell>
          <cell r="N31">
            <v>-88343.61135853939</v>
          </cell>
          <cell r="O31">
            <v>-88118.49003528824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EG31">
            <v>0</v>
          </cell>
          <cell r="EH31">
            <v>12765.595638607991</v>
          </cell>
          <cell r="EI31">
            <v>60.094896726220419</v>
          </cell>
          <cell r="EJ31">
            <v>3677.6667878786184</v>
          </cell>
          <cell r="EK31">
            <v>69.114167711605035</v>
          </cell>
          <cell r="EL31">
            <v>2706.1551071456634</v>
          </cell>
          <cell r="EM31">
            <v>69.256856645399765</v>
          </cell>
          <cell r="EN31">
            <v>2435.8798985877061</v>
          </cell>
          <cell r="EO31">
            <v>96.977295263489651</v>
          </cell>
          <cell r="EP31">
            <v>-21439.846925521495</v>
          </cell>
        </row>
        <row r="32">
          <cell r="F32">
            <v>0</v>
          </cell>
          <cell r="G32">
            <v>-46071.707177860888</v>
          </cell>
          <cell r="H32">
            <v>-82922.75777082087</v>
          </cell>
          <cell r="I32">
            <v>-82711.450120273978</v>
          </cell>
          <cell r="J32">
            <v>-82500.680933767348</v>
          </cell>
          <cell r="K32">
            <v>-82290.44883916172</v>
          </cell>
          <cell r="L32">
            <v>-82080.752467814411</v>
          </cell>
          <cell r="M32">
            <v>-67563.755383043317</v>
          </cell>
          <cell r="N32">
            <v>-42941.601178261531</v>
          </cell>
          <cell r="O32">
            <v>-42832.175381295419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EG32">
            <v>0</v>
          </cell>
          <cell r="EH32">
            <v>1489.7033893816597</v>
          </cell>
          <cell r="EI32">
            <v>14.291686978036314</v>
          </cell>
          <cell r="EJ32">
            <v>816.95512416078566</v>
          </cell>
          <cell r="EK32">
            <v>16.070223486324188</v>
          </cell>
          <cell r="EL32">
            <v>799.61215225821616</v>
          </cell>
          <cell r="EM32">
            <v>18.763313265001724</v>
          </cell>
          <cell r="EN32">
            <v>779.46716066888155</v>
          </cell>
          <cell r="EO32">
            <v>21.687423204472289</v>
          </cell>
          <cell r="EP32">
            <v>-2680.5424051266141</v>
          </cell>
        </row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-2352.456910195398</v>
          </cell>
          <cell r="N33">
            <v>0</v>
          </cell>
          <cell r="O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EG33">
            <v>0</v>
          </cell>
          <cell r="EH33">
            <v>-2149.4880826325852</v>
          </cell>
          <cell r="EI33">
            <v>3.3616778997529795E-2</v>
          </cell>
          <cell r="EJ33">
            <v>161.86513976551282</v>
          </cell>
          <cell r="EK33">
            <v>-1.2864282089839474E-3</v>
          </cell>
          <cell r="EL33">
            <v>606.46150919111221</v>
          </cell>
          <cell r="EM33">
            <v>-4.8198716179156387E-3</v>
          </cell>
          <cell r="EN33">
            <v>99.240913400113911</v>
          </cell>
          <cell r="EO33">
            <v>-1.7379779343659238</v>
          </cell>
          <cell r="EP33">
            <v>288.67905353544091</v>
          </cell>
        </row>
        <row r="34">
          <cell r="F34">
            <v>0</v>
          </cell>
          <cell r="G34">
            <v>-90606.018285260623</v>
          </cell>
          <cell r="H34">
            <v>0</v>
          </cell>
          <cell r="I34">
            <v>-6647.4740009669194</v>
          </cell>
          <cell r="J34">
            <v>-17992.875222245872</v>
          </cell>
          <cell r="K34">
            <v>-17285.661100052737</v>
          </cell>
          <cell r="L34">
            <v>-16111.162338628164</v>
          </cell>
          <cell r="M34">
            <v>-17001.843728947933</v>
          </cell>
          <cell r="N34">
            <v>-18552.158385293274</v>
          </cell>
          <cell r="O34">
            <v>-14283.703267858564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EG34">
            <v>0</v>
          </cell>
          <cell r="EH34">
            <v>-2562.6347372991263</v>
          </cell>
          <cell r="EI34">
            <v>0.10570716366381694</v>
          </cell>
          <cell r="EJ34">
            <v>1400.6118231999399</v>
          </cell>
          <cell r="EK34">
            <v>-2.691592600136743</v>
          </cell>
          <cell r="EL34">
            <v>587.69709600888939</v>
          </cell>
          <cell r="EM34">
            <v>-3.6526505455413174</v>
          </cell>
          <cell r="EN34">
            <v>143.04549600763079</v>
          </cell>
          <cell r="EO34">
            <v>-10.404775652411463</v>
          </cell>
          <cell r="EP34">
            <v>-131.42693320328948</v>
          </cell>
        </row>
        <row r="35">
          <cell r="F35">
            <v>0</v>
          </cell>
          <cell r="G35">
            <v>-12658.246526033325</v>
          </cell>
          <cell r="H35">
            <v>-22787.00865407908</v>
          </cell>
          <cell r="I35">
            <v>-23925.487052805656</v>
          </cell>
          <cell r="J35">
            <v>-25909.740320034052</v>
          </cell>
          <cell r="K35">
            <v>-24653.261003177067</v>
          </cell>
          <cell r="L35">
            <v>-22555.62727407943</v>
          </cell>
          <cell r="M35">
            <v>-17536.328372036147</v>
          </cell>
          <cell r="N35">
            <v>-9011.0483585710208</v>
          </cell>
          <cell r="O35">
            <v>-8436.0855691964534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EG35">
            <v>0</v>
          </cell>
          <cell r="EH35">
            <v>-415.34509453851228</v>
          </cell>
          <cell r="EI35">
            <v>-2.8875559895946701E-7</v>
          </cell>
          <cell r="EJ35">
            <v>148.57695860972845</v>
          </cell>
          <cell r="EK35">
            <v>1.6095085744929062E-5</v>
          </cell>
          <cell r="EL35">
            <v>90.147572889391043</v>
          </cell>
          <cell r="EM35">
            <v>-2.023440203289925E-4</v>
          </cell>
          <cell r="EN35">
            <v>36.472419230208395</v>
          </cell>
          <cell r="EO35">
            <v>-5.4372461022630632E-4</v>
          </cell>
          <cell r="EP35">
            <v>-6.7182004657277528</v>
          </cell>
        </row>
        <row r="36">
          <cell r="F36">
            <v>0</v>
          </cell>
          <cell r="G36">
            <v>-7820894.3262766805</v>
          </cell>
          <cell r="H36">
            <v>-543304.93871624023</v>
          </cell>
          <cell r="I36">
            <v>4472977.8331386149</v>
          </cell>
          <cell r="J36">
            <v>140158.90618066597</v>
          </cell>
          <cell r="K36">
            <v>1884112.5421859731</v>
          </cell>
          <cell r="L36">
            <v>43234.432955442753</v>
          </cell>
          <cell r="M36">
            <v>484002.13783213764</v>
          </cell>
          <cell r="N36">
            <v>-46287.133558212859</v>
          </cell>
          <cell r="O36">
            <v>-360608.67402586463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EG36">
            <v>0</v>
          </cell>
          <cell r="EH36">
            <v>16124.192036840603</v>
          </cell>
          <cell r="EI36">
            <v>4935.9677149903282</v>
          </cell>
          <cell r="EJ36">
            <v>5384.1985092816531</v>
          </cell>
          <cell r="EK36">
            <v>3546.5151999465943</v>
          </cell>
          <cell r="EL36">
            <v>4880.4635228181214</v>
          </cell>
          <cell r="EM36">
            <v>3684.0759766569786</v>
          </cell>
          <cell r="EN36">
            <v>5677.6497072973734</v>
          </cell>
          <cell r="EO36">
            <v>4006.4152996169423</v>
          </cell>
          <cell r="EP36">
            <v>-31573.996186647764</v>
          </cell>
        </row>
        <row r="37">
          <cell r="F37">
            <v>0</v>
          </cell>
          <cell r="G37">
            <v>-442980.15445273987</v>
          </cell>
          <cell r="H37">
            <v>-407523.59975649533</v>
          </cell>
          <cell r="I37">
            <v>-97081.063710766728</v>
          </cell>
          <cell r="J37">
            <v>-68407.367527116192</v>
          </cell>
          <cell r="K37">
            <v>56773.761980930642</v>
          </cell>
          <cell r="L37">
            <v>65504.010290736893</v>
          </cell>
          <cell r="M37">
            <v>96181.53335482371</v>
          </cell>
          <cell r="N37">
            <v>88936.710131986853</v>
          </cell>
          <cell r="O37">
            <v>62249.919039710439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EG37">
            <v>0</v>
          </cell>
          <cell r="EH37">
            <v>12184.569003128441</v>
          </cell>
          <cell r="EI37">
            <v>636.8368657601377</v>
          </cell>
          <cell r="EJ37">
            <v>3510.5972992684792</v>
          </cell>
          <cell r="EK37">
            <v>236.12412001693315</v>
          </cell>
          <cell r="EL37">
            <v>2583.3190089906229</v>
          </cell>
          <cell r="EM37">
            <v>192.05359195877122</v>
          </cell>
          <cell r="EN37">
            <v>2315.2994457608302</v>
          </cell>
          <cell r="EO37">
            <v>217.34182526824858</v>
          </cell>
          <cell r="EP37">
            <v>-14394.326649403338</v>
          </cell>
        </row>
        <row r="38">
          <cell r="F38">
            <v>0</v>
          </cell>
          <cell r="G38">
            <v>-394841.96570895298</v>
          </cell>
          <cell r="H38">
            <v>-367848.21094932168</v>
          </cell>
          <cell r="I38">
            <v>-94151.481162394412</v>
          </cell>
          <cell r="J38">
            <v>-68096.198880137395</v>
          </cell>
          <cell r="K38">
            <v>44343.849339386004</v>
          </cell>
          <cell r="L38">
            <v>54816.435389838436</v>
          </cell>
          <cell r="M38">
            <v>84764.276975540648</v>
          </cell>
          <cell r="N38">
            <v>80447.449194539731</v>
          </cell>
          <cell r="O38">
            <v>58573.677617365778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EG38">
            <v>0</v>
          </cell>
          <cell r="EH38">
            <v>1489.6540830553529</v>
          </cell>
          <cell r="EI38">
            <v>14.291686984268686</v>
          </cell>
          <cell r="EJ38">
            <v>816.94899045820216</v>
          </cell>
          <cell r="EK38">
            <v>16.070221237962194</v>
          </cell>
          <cell r="EL38">
            <v>799.60266232684262</v>
          </cell>
          <cell r="EM38">
            <v>18.763512035198119</v>
          </cell>
          <cell r="EN38">
            <v>779.45635491200414</v>
          </cell>
          <cell r="EO38">
            <v>21.688140865611068</v>
          </cell>
          <cell r="EP38">
            <v>-2608.9326237948412</v>
          </cell>
        </row>
        <row r="39">
          <cell r="F39">
            <v>0</v>
          </cell>
          <cell r="G39">
            <v>-38971.507940889394</v>
          </cell>
          <cell r="H39">
            <v>-66184.387187221524</v>
          </cell>
          <cell r="I39">
            <v>-46887.564302522253</v>
          </cell>
          <cell r="J39">
            <v>-20224.271370911843</v>
          </cell>
          <cell r="K39">
            <v>-14251.622385222414</v>
          </cell>
          <cell r="L39">
            <v>-6352.3640696274551</v>
          </cell>
          <cell r="M39">
            <v>-2410.379001206652</v>
          </cell>
          <cell r="N39">
            <v>4270.4510531497472</v>
          </cell>
          <cell r="O39">
            <v>5166.7334954391426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EG39">
            <v>0</v>
          </cell>
          <cell r="EH39">
            <v>-2095.2370487750286</v>
          </cell>
          <cell r="EI39">
            <v>-54.217417070222474</v>
          </cell>
          <cell r="EJ39">
            <v>158.83874139931862</v>
          </cell>
          <cell r="EK39">
            <v>3.0251119294575992</v>
          </cell>
          <cell r="EL39">
            <v>595.12247647444576</v>
          </cell>
          <cell r="EM39">
            <v>11.334212844523968</v>
          </cell>
          <cell r="EN39">
            <v>98.993633266056889</v>
          </cell>
          <cell r="EO39">
            <v>-1.4906988194017206</v>
          </cell>
          <cell r="EP39">
            <v>284.35322063092883</v>
          </cell>
        </row>
        <row r="40">
          <cell r="F40">
            <v>0</v>
          </cell>
          <cell r="G40">
            <v>-31705.124801298538</v>
          </cell>
          <cell r="H40">
            <v>-54198.24370597722</v>
          </cell>
          <cell r="I40">
            <v>-40365.370684538131</v>
          </cell>
          <cell r="J40">
            <v>-18553.684583904218</v>
          </cell>
          <cell r="K40">
            <v>-14385.028462514525</v>
          </cell>
          <cell r="L40">
            <v>-8356.9354861205738</v>
          </cell>
          <cell r="M40">
            <v>-4963.8832113043727</v>
          </cell>
          <cell r="N40">
            <v>1690.5298547420243</v>
          </cell>
          <cell r="O40">
            <v>2903.4572564790906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EG40">
            <v>0</v>
          </cell>
          <cell r="EH40">
            <v>-2397.8911698137972</v>
          </cell>
          <cell r="EI40">
            <v>-164.63786021704249</v>
          </cell>
          <cell r="EJ40">
            <v>1355.4478282238224</v>
          </cell>
          <cell r="EK40">
            <v>42.472395812323029</v>
          </cell>
          <cell r="EL40">
            <v>570.94319460181009</v>
          </cell>
          <cell r="EM40">
            <v>13.101343319831141</v>
          </cell>
          <cell r="EN40">
            <v>146.6673144945872</v>
          </cell>
          <cell r="EO40">
            <v>-14.02640410854935</v>
          </cell>
          <cell r="EP40">
            <v>-109.27535576541351</v>
          </cell>
        </row>
        <row r="41">
          <cell r="F41">
            <v>0</v>
          </cell>
          <cell r="G41">
            <v>-48138.188743786923</v>
          </cell>
          <cell r="H41">
            <v>-39675.388807173615</v>
          </cell>
          <cell r="I41">
            <v>-2929.5825483722874</v>
          </cell>
          <cell r="J41">
            <v>-311.16864697880538</v>
          </cell>
          <cell r="K41">
            <v>12429.912641544606</v>
          </cell>
          <cell r="L41">
            <v>10687.574900898493</v>
          </cell>
          <cell r="M41">
            <v>11417.25637928303</v>
          </cell>
          <cell r="N41">
            <v>8489.2609374470885</v>
          </cell>
          <cell r="O41">
            <v>3676.2414223446594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EG41">
            <v>0</v>
          </cell>
          <cell r="EH41">
            <v>-415.34559153352603</v>
          </cell>
          <cell r="EI41">
            <v>4.9670625816150983E-4</v>
          </cell>
          <cell r="EJ41">
            <v>148.59080606031443</v>
          </cell>
          <cell r="EK41">
            <v>-1.3831355500202248E-2</v>
          </cell>
          <cell r="EL41">
            <v>90.166550499260779</v>
          </cell>
          <cell r="EM41">
            <v>-1.9179953890064425E-2</v>
          </cell>
          <cell r="EN41">
            <v>36.530946036689862</v>
          </cell>
          <cell r="EO41">
            <v>-5.9070531091692233E-2</v>
          </cell>
          <cell r="EP41">
            <v>-6.5984783615869169</v>
          </cell>
        </row>
        <row r="42"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EG42">
            <v>0</v>
          </cell>
          <cell r="EH42">
            <v>16124.192036840604</v>
          </cell>
          <cell r="EI42">
            <v>21060.159751830935</v>
          </cell>
          <cell r="EJ42">
            <v>25770.367033972641</v>
          </cell>
          <cell r="EK42">
            <v>29110.55878343264</v>
          </cell>
          <cell r="EL42">
            <v>32898.481276980769</v>
          </cell>
          <cell r="EM42">
            <v>36168.757855213502</v>
          </cell>
          <cell r="EN42">
            <v>37184.630665934434</v>
          </cell>
          <cell r="EO42">
            <v>39570.301417644972</v>
          </cell>
          <cell r="EP42">
            <v>3153.8680783134187</v>
          </cell>
        </row>
        <row r="43">
          <cell r="F43">
            <v>0</v>
          </cell>
          <cell r="G43">
            <v>-8242604.3001781274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EG43">
            <v>0</v>
          </cell>
          <cell r="EH43">
            <v>12184.569003128441</v>
          </cell>
          <cell r="EI43">
            <v>12821.405868888578</v>
          </cell>
          <cell r="EJ43">
            <v>16022.515115477596</v>
          </cell>
          <cell r="EK43">
            <v>16242.46357910422</v>
          </cell>
          <cell r="EL43">
            <v>18612.33081286151</v>
          </cell>
          <cell r="EM43">
            <v>18791.891116141098</v>
          </cell>
          <cell r="EN43">
            <v>19963.985516853547</v>
          </cell>
          <cell r="EO43">
            <v>20119.591162839384</v>
          </cell>
          <cell r="EP43">
            <v>3013.9157618373429</v>
          </cell>
        </row>
        <row r="44">
          <cell r="F44">
            <v>0</v>
          </cell>
          <cell r="G44">
            <v>0</v>
          </cell>
          <cell r="H44">
            <v>-7264339.4256630754</v>
          </cell>
          <cell r="I44">
            <v>-6107535.699713924</v>
          </cell>
          <cell r="J44">
            <v>-5210151.1982468795</v>
          </cell>
          <cell r="K44">
            <v>-4318436.9485065974</v>
          </cell>
          <cell r="L44">
            <v>-3490620.8198711132</v>
          </cell>
          <cell r="M44">
            <v>-2484537.2137562102</v>
          </cell>
          <cell r="N44">
            <v>-1826162.9358901882</v>
          </cell>
          <cell r="O44">
            <v>-1103073.9928776906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EG44">
            <v>0</v>
          </cell>
          <cell r="EH44">
            <v>1489.6540830553527</v>
          </cell>
          <cell r="EI44">
            <v>1503.9457700396215</v>
          </cell>
          <cell r="EJ44">
            <v>1853.5902746433596</v>
          </cell>
          <cell r="EK44">
            <v>1865.1771936743567</v>
          </cell>
          <cell r="EL44">
            <v>1974.5667233004374</v>
          </cell>
          <cell r="EM44">
            <v>1984.1258385147689</v>
          </cell>
          <cell r="EN44">
            <v>2024.2097805644578</v>
          </cell>
          <cell r="EO44">
            <v>2032.9266905072548</v>
          </cell>
          <cell r="EP44">
            <v>-1357.6977248565597</v>
          </cell>
        </row>
        <row r="45">
          <cell r="F45">
            <v>0</v>
          </cell>
          <cell r="G45">
            <v>-7228087.5730727967</v>
          </cell>
          <cell r="H45">
            <v>-6393853.7111163717</v>
          </cell>
          <cell r="I45">
            <v>-5373175.3881346341</v>
          </cell>
          <cell r="J45">
            <v>-4596760.0860981634</v>
          </cell>
          <cell r="K45">
            <v>-3823497.0022090287</v>
          </cell>
          <cell r="L45">
            <v>-3109706.1923761982</v>
          </cell>
          <cell r="M45">
            <v>-2207425.7390835308</v>
          </cell>
          <cell r="N45">
            <v>-1632860.6664488502</v>
          </cell>
          <cell r="O45">
            <v>-984799.60683168366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EG45">
            <v>0</v>
          </cell>
          <cell r="EH45">
            <v>-2095.2370487750286</v>
          </cell>
          <cell r="EI45">
            <v>-2149.454465845251</v>
          </cell>
          <cell r="EJ45">
            <v>-1990.6157244459323</v>
          </cell>
          <cell r="EK45">
            <v>-1987.5906125164745</v>
          </cell>
          <cell r="EL45">
            <v>-1392.4681360420288</v>
          </cell>
          <cell r="EM45">
            <v>-1381.1339231975048</v>
          </cell>
          <cell r="EN45">
            <v>-599.93110685029865</v>
          </cell>
          <cell r="EO45">
            <v>-583.76861467163587</v>
          </cell>
          <cell r="EP45">
            <v>-351.13328824032482</v>
          </cell>
        </row>
        <row r="46">
          <cell r="F46">
            <v>0</v>
          </cell>
          <cell r="G46">
            <v>-564592.97996051901</v>
          </cell>
          <cell r="H46">
            <v>-957413.27779378102</v>
          </cell>
          <cell r="I46">
            <v>-931616.4328145521</v>
          </cell>
          <cell r="J46">
            <v>-882125.57277257962</v>
          </cell>
          <cell r="K46">
            <v>-859841.207387437</v>
          </cell>
          <cell r="L46">
            <v>-817241.63180992147</v>
          </cell>
          <cell r="M46">
            <v>-761942.26605827746</v>
          </cell>
          <cell r="N46">
            <v>-652492.58048224193</v>
          </cell>
          <cell r="O46">
            <v>-573070.17361299752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EG46">
            <v>0</v>
          </cell>
          <cell r="EH46">
            <v>-2397.8911698137972</v>
          </cell>
          <cell r="EI46">
            <v>-2562.5290300308393</v>
          </cell>
          <cell r="EJ46">
            <v>-1109.2472420786139</v>
          </cell>
          <cell r="EK46">
            <v>-1060.0576215694362</v>
          </cell>
          <cell r="EL46">
            <v>-467.68418092511672</v>
          </cell>
          <cell r="EM46">
            <v>-451.04729982748233</v>
          </cell>
          <cell r="EN46">
            <v>-37.981714688675432</v>
          </cell>
          <cell r="EO46">
            <v>-31.033571486521527</v>
          </cell>
          <cell r="EP46">
            <v>242.80132733088627</v>
          </cell>
        </row>
        <row r="47">
          <cell r="F47">
            <v>0</v>
          </cell>
          <cell r="G47">
            <v>-481346.62158308341</v>
          </cell>
          <cell r="H47">
            <v>-815922.49755710596</v>
          </cell>
          <cell r="I47">
            <v>-797650.53708426538</v>
          </cell>
          <cell r="J47">
            <v>-762976.57445296471</v>
          </cell>
          <cell r="K47">
            <v>-742889.45819282532</v>
          </cell>
          <cell r="L47">
            <v>-704407.00877773901</v>
          </cell>
          <cell r="M47">
            <v>-659029.38083973527</v>
          </cell>
          <cell r="N47">
            <v>-569327.86669807823</v>
          </cell>
          <cell r="O47">
            <v>-498466.27697314142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EG47">
            <v>0</v>
          </cell>
          <cell r="EH47">
            <v>-415.34559153352603</v>
          </cell>
          <cell r="EI47">
            <v>-415.34509482726787</v>
          </cell>
          <cell r="EJ47">
            <v>-249.80818863238559</v>
          </cell>
          <cell r="EK47">
            <v>-249.82204025350109</v>
          </cell>
          <cell r="EL47">
            <v>-152.4269357124283</v>
          </cell>
          <cell r="EM47">
            <v>-152.44556724161424</v>
          </cell>
          <cell r="EN47">
            <v>-66.656819595217542</v>
          </cell>
          <cell r="EO47">
            <v>-66.714733973313798</v>
          </cell>
          <cell r="EP47">
            <v>4.8435774259762185</v>
          </cell>
        </row>
        <row r="48">
          <cell r="F48">
            <v>0</v>
          </cell>
          <cell r="G48">
            <v>-1014516.72710533</v>
          </cell>
          <cell r="H48">
            <v>-870485.71454670525</v>
          </cell>
          <cell r="I48">
            <v>-734360.31157929183</v>
          </cell>
          <cell r="J48">
            <v>-613391.11214871611</v>
          </cell>
          <cell r="K48">
            <v>-494939.9462975678</v>
          </cell>
          <cell r="L48">
            <v>-380914.62749491388</v>
          </cell>
          <cell r="M48">
            <v>-277111.47467267688</v>
          </cell>
          <cell r="N48">
            <v>-193302.269441337</v>
          </cell>
          <cell r="O48">
            <v>-118274.38604600588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EG48">
            <v>0</v>
          </cell>
          <cell r="EH48">
            <v>16088.233043632659</v>
          </cell>
          <cell r="EI48">
            <v>20900.132414895579</v>
          </cell>
          <cell r="EJ48">
            <v>25464.296006196997</v>
          </cell>
          <cell r="EK48">
            <v>28625.407855453883</v>
          </cell>
          <cell r="EL48">
            <v>32235.264002998403</v>
          </cell>
          <cell r="EM48">
            <v>35286.858995852992</v>
          </cell>
          <cell r="EN48">
            <v>36236.595514913402</v>
          </cell>
          <cell r="EO48">
            <v>38428.112532857762</v>
          </cell>
          <cell r="EP48">
            <v>1969.1919634127553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-207110.09153363225</v>
          </cell>
          <cell r="J49">
            <v>0</v>
          </cell>
          <cell r="K49">
            <v>-19009.027630688695</v>
          </cell>
          <cell r="L49">
            <v>0</v>
          </cell>
          <cell r="M49">
            <v>-235959.66463017632</v>
          </cell>
          <cell r="N49">
            <v>0</v>
          </cell>
          <cell r="O49">
            <v>-145994.67606385564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EG49">
            <v>0</v>
          </cell>
          <cell r="EH49">
            <v>12176.034383470824</v>
          </cell>
          <cell r="EI49">
            <v>12781.444997943912</v>
          </cell>
          <cell r="EJ49">
            <v>15950.163823078617</v>
          </cell>
          <cell r="EK49">
            <v>16130.27629841618</v>
          </cell>
          <cell r="EL49">
            <v>18460.17281865003</v>
          </cell>
          <cell r="EM49">
            <v>18593.77406999885</v>
          </cell>
          <cell r="EN49">
            <v>19735.076941853546</v>
          </cell>
          <cell r="EO49">
            <v>19842.376325492849</v>
          </cell>
          <cell r="EP49">
            <v>2738.3251962737922</v>
          </cell>
        </row>
        <row r="50">
          <cell r="F50">
            <v>0</v>
          </cell>
          <cell r="G50">
            <v>-319773.15500890167</v>
          </cell>
          <cell r="H50">
            <v>0</v>
          </cell>
          <cell r="I50">
            <v>-20450.383832681015</v>
          </cell>
          <cell r="J50">
            <v>-61748.790094080585</v>
          </cell>
          <cell r="K50">
            <v>-57482.30623577832</v>
          </cell>
          <cell r="L50">
            <v>-49034.497908595302</v>
          </cell>
          <cell r="M50">
            <v>-45716.535963496637</v>
          </cell>
          <cell r="N50">
            <v>-39149.554828934517</v>
          </cell>
          <cell r="O50">
            <v>-34384.210416779853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EG50">
            <v>0</v>
          </cell>
          <cell r="EH50">
            <v>1487.6297473271713</v>
          </cell>
          <cell r="EI50">
            <v>1495.7626159761835</v>
          </cell>
          <cell r="EJ50">
            <v>1842.600364816099</v>
          </cell>
          <cell r="EK50">
            <v>1846.6062285914493</v>
          </cell>
          <cell r="EL50">
            <v>1957.4418290600336</v>
          </cell>
          <cell r="EM50">
            <v>1959.0225367888081</v>
          </cell>
          <cell r="EN50">
            <v>2003.05997731764</v>
          </cell>
          <cell r="EO50">
            <v>2003.686003091872</v>
          </cell>
          <cell r="EP50">
            <v>-1380.5945520064449</v>
          </cell>
        </row>
        <row r="51">
          <cell r="F51">
            <v>0</v>
          </cell>
          <cell r="G51">
            <v>-25406.684098223363</v>
          </cell>
          <cell r="H51">
            <v>-43083.597500720149</v>
          </cell>
          <cell r="I51">
            <v>-40461.997774320487</v>
          </cell>
          <cell r="J51">
            <v>-35285.022910903193</v>
          </cell>
          <cell r="K51">
            <v>-33040.359154826343</v>
          </cell>
          <cell r="L51">
            <v>-28603.45711334726</v>
          </cell>
          <cell r="M51">
            <v>-25587.509642545352</v>
          </cell>
          <cell r="N51">
            <v>-19574.777414467262</v>
          </cell>
          <cell r="O51">
            <v>-16505.81149895917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EG51">
            <v>0</v>
          </cell>
          <cell r="EH51">
            <v>-2094.1563873047407</v>
          </cell>
          <cell r="EI51">
            <v>-2142.9327488590761</v>
          </cell>
          <cell r="EJ51">
            <v>-1978.7559174339433</v>
          </cell>
          <cell r="EK51">
            <v>-1970.6948726895034</v>
          </cell>
          <cell r="EL51">
            <v>-1371.0100436678517</v>
          </cell>
          <cell r="EM51">
            <v>-1356.2062336750687</v>
          </cell>
          <cell r="EN51">
            <v>-582.35490275865936</v>
          </cell>
          <cell r="EO51">
            <v>-565.00796735259337</v>
          </cell>
          <cell r="EP51">
            <v>-330.34059698798796</v>
          </cell>
        </row>
        <row r="52">
          <cell r="F52">
            <v>0</v>
          </cell>
          <cell r="G52">
            <v>-704767.45252013346</v>
          </cell>
          <cell r="H52">
            <v>0.84440063887456684</v>
          </cell>
          <cell r="I52">
            <v>252604.37030253452</v>
          </cell>
          <cell r="J52">
            <v>-23.513304350343819</v>
          </cell>
          <cell r="K52">
            <v>153283.13584874332</v>
          </cell>
          <cell r="L52">
            <v>-32.60592161310953</v>
          </cell>
          <cell r="M52">
            <v>62102.608262372763</v>
          </cell>
          <cell r="N52">
            <v>-100.4199028558768</v>
          </cell>
          <cell r="O52">
            <v>-11217.413214697754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EG52">
            <v>0</v>
          </cell>
          <cell r="EH52">
            <v>-2396.8445936548524</v>
          </cell>
          <cell r="EI52">
            <v>-2554.7780920681221</v>
          </cell>
          <cell r="EJ52">
            <v>-1096.3468414721915</v>
          </cell>
          <cell r="EK52">
            <v>-1044.3874048440321</v>
          </cell>
          <cell r="EL52">
            <v>-450.21658801706872</v>
          </cell>
          <cell r="EM52">
            <v>-432.46748060205601</v>
          </cell>
          <cell r="EN52">
            <v>-23.211862002055163</v>
          </cell>
          <cell r="EO52">
            <v>-16.563866970237314</v>
          </cell>
          <cell r="EP52">
            <v>247.84790970301245</v>
          </cell>
        </row>
        <row r="53">
          <cell r="F53">
            <v>0</v>
          </cell>
          <cell r="G53">
            <v>-679399.37747488753</v>
          </cell>
          <cell r="H53">
            <v>-600854.77204563445</v>
          </cell>
          <cell r="I53">
            <v>-285789.67971880094</v>
          </cell>
          <cell r="J53">
            <v>-244974.47905046373</v>
          </cell>
          <cell r="K53">
            <v>-56051.69521525559</v>
          </cell>
          <cell r="L53">
            <v>-29402.03596896306</v>
          </cell>
          <cell r="M53">
            <v>82313.864048644391</v>
          </cell>
          <cell r="N53">
            <v>97066.888891546798</v>
          </cell>
          <cell r="O53">
            <v>93715.463434911566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EG53">
            <v>0</v>
          </cell>
          <cell r="EH53">
            <v>-415.07615393296311</v>
          </cell>
          <cell r="EI53">
            <v>-413.63075413421802</v>
          </cell>
          <cell r="EJ53">
            <v>-246.95442880072849</v>
          </cell>
          <cell r="EK53">
            <v>-246.10857717866094</v>
          </cell>
          <cell r="EL53">
            <v>-148.10699189318694</v>
          </cell>
          <cell r="EM53">
            <v>-147.61000389561332</v>
          </cell>
          <cell r="EN53">
            <v>-62.493023384824518</v>
          </cell>
          <cell r="EO53">
            <v>-62.333237944032497</v>
          </cell>
          <cell r="EP53">
            <v>7.0239227988277237</v>
          </cell>
        </row>
        <row r="54">
          <cell r="F54">
            <v>0</v>
          </cell>
          <cell r="G54">
            <v>-18985.433787070324</v>
          </cell>
          <cell r="H54">
            <v>-29436.855845824484</v>
          </cell>
          <cell r="I54">
            <v>-20482.449754833135</v>
          </cell>
          <cell r="J54">
            <v>-12560.257517374015</v>
          </cell>
          <cell r="K54">
            <v>-7073.5399004469964</v>
          </cell>
          <cell r="L54">
            <v>-2131.6150309007812</v>
          </cell>
          <cell r="M54">
            <v>1194.4927932960838</v>
          </cell>
          <cell r="N54">
            <v>3838.8705670574932</v>
          </cell>
          <cell r="O54">
            <v>5156.9987758880507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EG54">
            <v>0</v>
          </cell>
          <cell r="EH54">
            <v>5249.550660623594</v>
          </cell>
          <cell r="EI54">
            <v>5249.550660623594</v>
          </cell>
          <cell r="EJ54">
            <v>4388.9000245960515</v>
          </cell>
          <cell r="EK54">
            <v>4531.3766833295686</v>
          </cell>
          <cell r="EL54">
            <v>4166.419431222721</v>
          </cell>
          <cell r="EM54">
            <v>4413.7023321033739</v>
          </cell>
          <cell r="EN54">
            <v>6534.3814877892519</v>
          </cell>
          <cell r="EO54">
            <v>7529.6503959927923</v>
          </cell>
          <cell r="EP54">
            <v>9209.8070909543349</v>
          </cell>
        </row>
        <row r="55"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-891.79110196706438</v>
          </cell>
          <cell r="L55">
            <v>1.0664810951389022E-3</v>
          </cell>
          <cell r="M55">
            <v>-27550.161185013065</v>
          </cell>
          <cell r="N55">
            <v>3.6310172228799817E-3</v>
          </cell>
          <cell r="O55">
            <v>1630.5661753060156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EG55">
            <v>0</v>
          </cell>
          <cell r="EH55">
            <v>11578.511014003305</v>
          </cell>
          <cell r="EI55">
            <v>11578.511014003305</v>
          </cell>
          <cell r="EJ55">
            <v>8219.5518359830457</v>
          </cell>
          <cell r="EK55">
            <v>8226.7948500840739</v>
          </cell>
          <cell r="EL55">
            <v>5748.0867461297248</v>
          </cell>
          <cell r="EM55">
            <v>5751.4785907038358</v>
          </cell>
          <cell r="EN55">
            <v>4473.0522938098229</v>
          </cell>
          <cell r="EO55">
            <v>4497.1804563869518</v>
          </cell>
          <cell r="EP55">
            <v>4308.7803490169226</v>
          </cell>
        </row>
        <row r="56">
          <cell r="F56">
            <v>0</v>
          </cell>
          <cell r="G56">
            <v>-17635.129083475607</v>
          </cell>
          <cell r="H56">
            <v>2.1157540217426326E-2</v>
          </cell>
          <cell r="I56">
            <v>5696.5050179587806</v>
          </cell>
          <cell r="J56">
            <v>-1807.5692794942886</v>
          </cell>
          <cell r="K56">
            <v>2413.2437167033509</v>
          </cell>
          <cell r="L56">
            <v>-1034.4056841493625</v>
          </cell>
          <cell r="M56">
            <v>801.99178582256059</v>
          </cell>
          <cell r="N56">
            <v>-415.23730168080715</v>
          </cell>
          <cell r="O56">
            <v>-476.33345882843946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EG56">
            <v>0</v>
          </cell>
          <cell r="EH56">
            <v>1975.0393789659586</v>
          </cell>
          <cell r="EI56">
            <v>1975.0393789659586</v>
          </cell>
          <cell r="EJ56">
            <v>1621.1874590088935</v>
          </cell>
          <cell r="EK56">
            <v>1623.8553017867741</v>
          </cell>
          <cell r="EL56">
            <v>1505.7340749246841</v>
          </cell>
          <cell r="EM56">
            <v>1510.3372790260159</v>
          </cell>
          <cell r="EN56">
            <v>1460.0099114241671</v>
          </cell>
          <cell r="EO56">
            <v>1465.3449896569994</v>
          </cell>
          <cell r="EP56">
            <v>1455.2567042152077</v>
          </cell>
        </row>
        <row r="57">
          <cell r="F57">
            <v>0</v>
          </cell>
          <cell r="G57">
            <v>-2996.5563364685881</v>
          </cell>
          <cell r="H57">
            <v>-4757.6475092378123</v>
          </cell>
          <cell r="I57">
            <v>-3496.4603910325332</v>
          </cell>
          <cell r="J57">
            <v>-1909.0217237821321</v>
          </cell>
          <cell r="K57">
            <v>-1346.4606839028449</v>
          </cell>
          <cell r="L57">
            <v>-610.83116283768209</v>
          </cell>
          <cell r="M57">
            <v>-307.28465202197259</v>
          </cell>
          <cell r="N57">
            <v>147.53828162043644</v>
          </cell>
          <cell r="O57">
            <v>278.28448521641508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EG57">
            <v>0</v>
          </cell>
          <cell r="EH57">
            <v>2150.2354182661461</v>
          </cell>
          <cell r="EI57">
            <v>2150.2354182661461</v>
          </cell>
          <cell r="EJ57">
            <v>1985.9890457168024</v>
          </cell>
          <cell r="EK57">
            <v>1985.9890457168024</v>
          </cell>
          <cell r="EL57">
            <v>1362.0272966943787</v>
          </cell>
          <cell r="EM57">
            <v>1362.0272966943787</v>
          </cell>
          <cell r="EN57">
            <v>587.29904646407363</v>
          </cell>
          <cell r="EO57">
            <v>571.6525495911493</v>
          </cell>
          <cell r="EP57">
            <v>325.23875509704618</v>
          </cell>
        </row>
        <row r="58">
          <cell r="F58">
            <v>0</v>
          </cell>
          <cell r="G58">
            <v>164708.14200534218</v>
          </cell>
          <cell r="H58">
            <v>350054.78378068976</v>
          </cell>
          <cell r="I58">
            <v>398401.13979045942</v>
          </cell>
          <cell r="J58">
            <v>431954.77681795147</v>
          </cell>
          <cell r="K58">
            <v>447985.3583855739</v>
          </cell>
          <cell r="L58">
            <v>469002.55265177024</v>
          </cell>
          <cell r="M58">
            <v>470388.53694776096</v>
          </cell>
          <cell r="N58">
            <v>488463.52865550824</v>
          </cell>
          <cell r="O58">
            <v>490135.95204007981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EG58">
            <v>0</v>
          </cell>
          <cell r="EH58">
            <v>2563.8622157556651</v>
          </cell>
          <cell r="EI58">
            <v>2563.8622157556651</v>
          </cell>
          <cell r="EJ58">
            <v>1052.9469578071139</v>
          </cell>
          <cell r="EK58">
            <v>1048.9380240668847</v>
          </cell>
          <cell r="EL58">
            <v>434.14416540571449</v>
          </cell>
          <cell r="EM58">
            <v>434.32201818625805</v>
          </cell>
          <cell r="EN58">
            <v>27.060846332216283</v>
          </cell>
          <cell r="EO58">
            <v>16.862579810473804</v>
          </cell>
          <cell r="EP58">
            <v>-225.75713148914957</v>
          </cell>
        </row>
        <row r="59">
          <cell r="F59">
            <v>0</v>
          </cell>
          <cell r="G59">
            <v>5388236.5482701166</v>
          </cell>
          <cell r="H59">
            <v>11008307.267350776</v>
          </cell>
          <cell r="I59">
            <v>11167197.47692978</v>
          </cell>
          <cell r="J59">
            <v>11569102.519192593</v>
          </cell>
          <cell r="K59">
            <v>10964688.071923314</v>
          </cell>
          <cell r="L59">
            <v>10543394.374076139</v>
          </cell>
          <cell r="M59">
            <v>9535330.79593019</v>
          </cell>
          <cell r="N59">
            <v>8765211.8561075516</v>
          </cell>
          <cell r="O59">
            <v>4357045.2062932812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EG59">
            <v>0</v>
          </cell>
          <cell r="EH59">
            <v>415.55841197241079</v>
          </cell>
          <cell r="EI59">
            <v>415.55841197241079</v>
          </cell>
          <cell r="EJ59">
            <v>247.431387745325</v>
          </cell>
          <cell r="EK59">
            <v>247.43139982018656</v>
          </cell>
          <cell r="EL59">
            <v>148.39702113171253</v>
          </cell>
          <cell r="EM59">
            <v>148.39668970612996</v>
          </cell>
          <cell r="EN59">
            <v>62.701754390721938</v>
          </cell>
          <cell r="EO59">
            <v>62.701188207324357</v>
          </cell>
          <cell r="EP59">
            <v>-6.8449965446412495</v>
          </cell>
        </row>
        <row r="60">
          <cell r="F60">
            <v>0</v>
          </cell>
          <cell r="G60">
            <v>69162.881641874337</v>
          </cell>
          <cell r="H60">
            <v>14326.830776658346</v>
          </cell>
          <cell r="I60">
            <v>375701.92459895939</v>
          </cell>
          <cell r="J60">
            <v>664538.76875451976</v>
          </cell>
          <cell r="K60">
            <v>872537.45281886403</v>
          </cell>
          <cell r="L60">
            <v>947310.73033354431</v>
          </cell>
          <cell r="M60">
            <v>872027.50197069568</v>
          </cell>
          <cell r="N60">
            <v>894066.33999170549</v>
          </cell>
          <cell r="O60">
            <v>375636.75383664714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EG60">
            <v>0</v>
          </cell>
          <cell r="EH60">
            <v>5237.6721785884229</v>
          </cell>
          <cell r="EI60">
            <v>5202.1977583882135</v>
          </cell>
          <cell r="EJ60">
            <v>4376.9407010954174</v>
          </cell>
          <cell r="EK60">
            <v>4489.3366490826111</v>
          </cell>
          <cell r="EL60">
            <v>4154.2141072569648</v>
          </cell>
          <cell r="EM60">
            <v>4374.4902602473785</v>
          </cell>
          <cell r="EN60">
            <v>6514.9932982513192</v>
          </cell>
          <cell r="EO60">
            <v>7468.2832650218925</v>
          </cell>
          <cell r="EP60">
            <v>9175.4417394570792</v>
          </cell>
        </row>
        <row r="61">
          <cell r="F61">
            <v>0</v>
          </cell>
          <cell r="G61">
            <v>-2498.4991691517475</v>
          </cell>
          <cell r="H61">
            <v>-6183.1124509671208</v>
          </cell>
          <cell r="I61">
            <v>-4903.4764438537431</v>
          </cell>
          <cell r="J61">
            <v>-3528.3957693525936</v>
          </cell>
          <cell r="K61">
            <v>-2438.2114738493046</v>
          </cell>
          <cell r="L61">
            <v>-798.58892873425498</v>
          </cell>
          <cell r="M61">
            <v>-235.49291748614718</v>
          </cell>
          <cell r="N61">
            <v>129.76597407467767</v>
          </cell>
          <cell r="O61">
            <v>419.75765151029861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EG61">
            <v>0</v>
          </cell>
          <cell r="EH61">
            <v>11568.938981049627</v>
          </cell>
          <cell r="EI61">
            <v>11540.27033561045</v>
          </cell>
          <cell r="EJ61">
            <v>8204.4820218656041</v>
          </cell>
          <cell r="EK61">
            <v>8191.3794988333657</v>
          </cell>
          <cell r="EL61">
            <v>5738.6468804444712</v>
          </cell>
          <cell r="EM61">
            <v>5727.842364409018</v>
          </cell>
          <cell r="EN61">
            <v>4465.9590397274478</v>
          </cell>
          <cell r="EO61">
            <v>4479.0241860928954</v>
          </cell>
          <cell r="EP61">
            <v>4302.5955914301067</v>
          </cell>
        </row>
        <row r="62">
          <cell r="F62">
            <v>0</v>
          </cell>
          <cell r="G62">
            <v>-477.39050623221408</v>
          </cell>
          <cell r="H62">
            <v>-1089.2625815744959</v>
          </cell>
          <cell r="I62">
            <v>-762.23422669662523</v>
          </cell>
          <cell r="J62">
            <v>-218.79594212833129</v>
          </cell>
          <cell r="K62">
            <v>-83.245452959677891</v>
          </cell>
          <cell r="L62">
            <v>135.93297205457031</v>
          </cell>
          <cell r="M62">
            <v>188.30709063009354</v>
          </cell>
          <cell r="N62">
            <v>223.85961700740776</v>
          </cell>
          <cell r="O62">
            <v>222.68243990349077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EG62">
            <v>0</v>
          </cell>
          <cell r="EH62">
            <v>1972.3209463465221</v>
          </cell>
          <cell r="EI62">
            <v>1964.1880777037431</v>
          </cell>
          <cell r="EJ62">
            <v>1617.3441951612449</v>
          </cell>
          <cell r="EK62">
            <v>1613.3383291375335</v>
          </cell>
          <cell r="EL62">
            <v>1502.4932387375766</v>
          </cell>
          <cell r="EM62">
            <v>1500.9127297789987</v>
          </cell>
          <cell r="EN62">
            <v>1456.8644834932907</v>
          </cell>
          <cell r="EO62">
            <v>1456.239175380198</v>
          </cell>
          <cell r="EP62">
            <v>1452.1295118102885</v>
          </cell>
        </row>
        <row r="63">
          <cell r="F63">
            <v>0</v>
          </cell>
          <cell r="G63">
            <v>-8109.2494757206814</v>
          </cell>
          <cell r="H63">
            <v>-19099.735219466718</v>
          </cell>
          <cell r="I63">
            <v>-16325.060905557406</v>
          </cell>
          <cell r="J63">
            <v>-13256.644749800947</v>
          </cell>
          <cell r="K63">
            <v>-11120.68198065976</v>
          </cell>
          <cell r="L63">
            <v>-8993.3909257218675</v>
          </cell>
          <cell r="M63">
            <v>-6901.6221261260434</v>
          </cell>
          <cell r="N63">
            <v>-4855.1434238226429</v>
          </cell>
          <cell r="O63">
            <v>-3276.8533759411562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EG63">
            <v>0</v>
          </cell>
          <cell r="EH63">
            <v>2148.4074211622974</v>
          </cell>
          <cell r="EI63">
            <v>2142.9327488674126</v>
          </cell>
          <cell r="EJ63">
            <v>1975.7295190760858</v>
          </cell>
          <cell r="EK63">
            <v>1970.6948726893124</v>
          </cell>
          <cell r="EL63">
            <v>1359.6710109509941</v>
          </cell>
          <cell r="EM63">
            <v>1356.2062336743525</v>
          </cell>
          <cell r="EN63">
            <v>582.10762262388732</v>
          </cell>
          <cell r="EO63">
            <v>565.00796633278503</v>
          </cell>
          <cell r="EP63">
            <v>326.01476306366766</v>
          </cell>
        </row>
        <row r="64">
          <cell r="F64">
            <v>0</v>
          </cell>
          <cell r="G64">
            <v>-1092.3941089736361</v>
          </cell>
          <cell r="H64">
            <v>-2345.3213359202496</v>
          </cell>
          <cell r="I64">
            <v>-1753.0415786596263</v>
          </cell>
          <cell r="J64">
            <v>-961.49081877318758</v>
          </cell>
          <cell r="K64">
            <v>-629.94922211213577</v>
          </cell>
          <cell r="L64">
            <v>-161.08463737341148</v>
          </cell>
          <cell r="M64">
            <v>64.313833803861229</v>
          </cell>
          <cell r="N64">
            <v>314.29587598035965</v>
          </cell>
          <cell r="O64">
            <v>394.86756160871801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EG64">
            <v>0</v>
          </cell>
          <cell r="EH64">
            <v>2561.5881611401815</v>
          </cell>
          <cell r="EI64">
            <v>2554.7780921727444</v>
          </cell>
          <cell r="EJ64">
            <v>1051.1828466006959</v>
          </cell>
          <cell r="EK64">
            <v>1044.3873983849967</v>
          </cell>
          <cell r="EL64">
            <v>433.46268015095387</v>
          </cell>
          <cell r="EM64">
            <v>432.46756660131393</v>
          </cell>
          <cell r="EN64">
            <v>26.833766488268946</v>
          </cell>
          <cell r="EO64">
            <v>16.564143000312562</v>
          </cell>
          <cell r="EP64">
            <v>-225.69605623506058</v>
          </cell>
        </row>
        <row r="65">
          <cell r="F65">
            <v>0</v>
          </cell>
          <cell r="G65">
            <v>72691.945765932629</v>
          </cell>
          <cell r="H65">
            <v>146491.03039675567</v>
          </cell>
          <cell r="I65">
            <v>125880.42428129294</v>
          </cell>
          <cell r="J65">
            <v>107047.96506075034</v>
          </cell>
          <cell r="K65">
            <v>89201.841018245861</v>
          </cell>
          <cell r="L65">
            <v>72766.822133319802</v>
          </cell>
          <cell r="M65">
            <v>54306.951783093158</v>
          </cell>
          <cell r="N65">
            <v>40041.650962727115</v>
          </cell>
          <cell r="O65">
            <v>28805.799156624067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EG65">
            <v>0</v>
          </cell>
          <cell r="EH65">
            <v>415.0756569379493</v>
          </cell>
          <cell r="EI65">
            <v>413.63075413421808</v>
          </cell>
          <cell r="EJ65">
            <v>246.96827625131436</v>
          </cell>
          <cell r="EK65">
            <v>246.10857717866097</v>
          </cell>
          <cell r="EL65">
            <v>148.12596950305655</v>
          </cell>
          <cell r="EM65">
            <v>147.61000389561329</v>
          </cell>
          <cell r="EN65">
            <v>62.5515501913059</v>
          </cell>
          <cell r="EO65">
            <v>62.333237944032419</v>
          </cell>
          <cell r="EP65">
            <v>-6.904200694686951</v>
          </cell>
        </row>
        <row r="66">
          <cell r="F66">
            <v>0</v>
          </cell>
          <cell r="G66">
            <v>5922.6104821002191</v>
          </cell>
          <cell r="H66">
            <v>19247.73651433058</v>
          </cell>
          <cell r="I66">
            <v>16989.262943374739</v>
          </cell>
          <cell r="J66">
            <v>14869.452607313713</v>
          </cell>
          <cell r="K66">
            <v>12857.258326736322</v>
          </cell>
          <cell r="L66">
            <v>10878.70236451635</v>
          </cell>
          <cell r="M66">
            <v>8770.3922790648667</v>
          </cell>
          <cell r="N66">
            <v>6793.3636546480584</v>
          </cell>
          <cell r="O66">
            <v>4867.9266181575786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EG66">
            <v>0</v>
          </cell>
          <cell r="EH66">
            <v>56.105760811617891</v>
          </cell>
          <cell r="EI66">
            <v>159.54276392761608</v>
          </cell>
          <cell r="EJ66">
            <v>188.56981540010918</v>
          </cell>
          <cell r="EK66">
            <v>211.94597753100689</v>
          </cell>
          <cell r="EL66">
            <v>234.15131589020609</v>
          </cell>
          <cell r="EM66">
            <v>256.6790687127484</v>
          </cell>
          <cell r="EN66">
            <v>277.80617463836859</v>
          </cell>
          <cell r="EO66">
            <v>299.4760210981953</v>
          </cell>
          <cell r="EP66">
            <v>319.58409194478645</v>
          </cell>
        </row>
        <row r="67">
          <cell r="F67">
            <v>0</v>
          </cell>
          <cell r="G67">
            <v>684.86577701302554</v>
          </cell>
          <cell r="H67">
            <v>1689.2208370346739</v>
          </cell>
          <cell r="I67">
            <v>1141.5623459033063</v>
          </cell>
          <cell r="J67">
            <v>799.65088304374683</v>
          </cell>
          <cell r="K67">
            <v>528.55006942368607</v>
          </cell>
          <cell r="L67">
            <v>354.21023669782187</v>
          </cell>
          <cell r="M67">
            <v>231.4682260624009</v>
          </cell>
          <cell r="N67">
            <v>146.10809074305809</v>
          </cell>
          <cell r="O67">
            <v>87.51863342545164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EG67">
            <v>0</v>
          </cell>
          <cell r="EH67">
            <v>27.960553679661416</v>
          </cell>
          <cell r="EI67">
            <v>60.094896726220419</v>
          </cell>
          <cell r="EJ67">
            <v>59.766139004591295</v>
          </cell>
          <cell r="EK67">
            <v>60.261594921458538</v>
          </cell>
          <cell r="EL67">
            <v>59.918934114000628</v>
          </cell>
          <cell r="EM67">
            <v>60.279910467881585</v>
          </cell>
          <cell r="EN67">
            <v>59.968949887303978</v>
          </cell>
          <cell r="EO67">
            <v>60.272727701239333</v>
          </cell>
          <cell r="EP67">
            <v>59.912171662631089</v>
          </cell>
        </row>
        <row r="68">
          <cell r="F68">
            <v>0</v>
          </cell>
          <cell r="G68">
            <v>-674.42085867756816</v>
          </cell>
          <cell r="H68">
            <v>-1701.5605201737408</v>
          </cell>
          <cell r="I68">
            <v>-1486.1414561704703</v>
          </cell>
          <cell r="J68">
            <v>-1271.8092248518014</v>
          </cell>
          <cell r="K68">
            <v>-1058.5596860189285</v>
          </cell>
          <cell r="L68">
            <v>-846.38871351612761</v>
          </cell>
          <cell r="M68">
            <v>-637.28907662536847</v>
          </cell>
          <cell r="N68">
            <v>-496.88015605042693</v>
          </cell>
          <cell r="O68">
            <v>-386.30448609578349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EG68">
            <v>0</v>
          </cell>
          <cell r="EH68">
            <v>7.0104700710202446</v>
          </cell>
          <cell r="EI68">
            <v>14.291686978036314</v>
          </cell>
          <cell r="EJ68">
            <v>14.280252777472855</v>
          </cell>
          <cell r="EK68">
            <v>14.291661634403482</v>
          </cell>
          <cell r="EL68">
            <v>14.280502235503326</v>
          </cell>
          <cell r="EM68">
            <v>14.291623117911744</v>
          </cell>
          <cell r="EN68">
            <v>14.280790219269321</v>
          </cell>
          <cell r="EO68">
            <v>14.291581090413487</v>
          </cell>
          <cell r="EP68">
            <v>14.280791328283772</v>
          </cell>
        </row>
        <row r="69">
          <cell r="F69">
            <v>0</v>
          </cell>
          <cell r="G69">
            <v>-459.02933291559043</v>
          </cell>
          <cell r="H69">
            <v>-1047.367866898554</v>
          </cell>
          <cell r="I69">
            <v>-736.51177918113581</v>
          </cell>
          <cell r="J69">
            <v>-213.33457695820132</v>
          </cell>
          <cell r="K69">
            <v>-81.16756333821948</v>
          </cell>
          <cell r="L69">
            <v>132.53994935118007</v>
          </cell>
          <cell r="M69">
            <v>184.15279287368105</v>
          </cell>
          <cell r="N69">
            <v>219.36698123178087</v>
          </cell>
          <cell r="O69">
            <v>218.66327135077495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EG69">
            <v>0</v>
          </cell>
          <cell r="EH69">
            <v>1.8765591117545732</v>
          </cell>
          <cell r="EI69">
            <v>3.3616778997529795E-2</v>
          </cell>
          <cell r="EJ69">
            <v>-1.4989015916293091E-2</v>
          </cell>
          <cell r="EK69">
            <v>-1.2864282089839474E-3</v>
          </cell>
          <cell r="EL69">
            <v>-5.6159474668974085E-2</v>
          </cell>
          <cell r="EM69">
            <v>-4.8198716179156387E-3</v>
          </cell>
          <cell r="EN69">
            <v>-1.0325658094548384E-2</v>
          </cell>
          <cell r="EO69">
            <v>5.2171818121501956E-4</v>
          </cell>
          <cell r="EP69">
            <v>-2.7486404976309164E-2</v>
          </cell>
        </row>
        <row r="70">
          <cell r="F70">
            <v>0</v>
          </cell>
          <cell r="G70">
            <v>-7759.3538222780535</v>
          </cell>
          <cell r="H70">
            <v>-18311.364399320155</v>
          </cell>
          <cell r="I70">
            <v>-15917.694363840108</v>
          </cell>
          <cell r="J70">
            <v>-13438.727583504566</v>
          </cell>
          <cell r="K70">
            <v>-11364.598065621241</v>
          </cell>
          <cell r="L70">
            <v>-9383.8010550913787</v>
          </cell>
          <cell r="M70">
            <v>-7291.4078227552573</v>
          </cell>
          <cell r="N70">
            <v>-5237.2059366028561</v>
          </cell>
          <cell r="O70">
            <v>-3600.1065801696896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EG70">
            <v>0</v>
          </cell>
          <cell r="EH70">
            <v>3.1304392394614835</v>
          </cell>
          <cell r="EI70">
            <v>0.10570716366381694</v>
          </cell>
          <cell r="EJ70">
            <v>-0.17945878511413327</v>
          </cell>
          <cell r="EK70">
            <v>-1.897010665072979E-2</v>
          </cell>
          <cell r="EL70">
            <v>-7.7012942237419363E-2</v>
          </cell>
          <cell r="EM70">
            <v>-5.8897599105723342E-3</v>
          </cell>
          <cell r="EN70">
            <v>-2.4740936410093606E-2</v>
          </cell>
          <cell r="EO70">
            <v>5.9130387871835213E-3</v>
          </cell>
          <cell r="EP70">
            <v>2.8912064694583718E-3</v>
          </cell>
        </row>
        <row r="71">
          <cell r="F71">
            <v>0</v>
          </cell>
          <cell r="G71">
            <v>-1050.3789509361886</v>
          </cell>
          <cell r="H71">
            <v>-2255.1166691540861</v>
          </cell>
          <cell r="I71">
            <v>-1694.9061602708812</v>
          </cell>
          <cell r="J71">
            <v>-937.49104794577556</v>
          </cell>
          <cell r="K71">
            <v>-614.22506056175484</v>
          </cell>
          <cell r="L71">
            <v>-157.06380399123583</v>
          </cell>
          <cell r="M71">
            <v>63.240280032250041</v>
          </cell>
          <cell r="N71">
            <v>307.988276086116</v>
          </cell>
          <cell r="O71">
            <v>387.80242996707995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EG71">
            <v>0</v>
          </cell>
          <cell r="EH71">
            <v>0.61596414654721543</v>
          </cell>
          <cell r="EI71">
            <v>-2.8875559895946701E-7</v>
          </cell>
          <cell r="EJ71">
            <v>-4.2984554419145671E-3</v>
          </cell>
          <cell r="EK71">
            <v>8.0451780223589342E-6</v>
          </cell>
          <cell r="EL71">
            <v>-2.6141892913761205E-3</v>
          </cell>
          <cell r="EM71">
            <v>1.1032209875361243E-5</v>
          </cell>
          <cell r="EN71">
            <v>-1.0872077367815314E-3</v>
          </cell>
          <cell r="EO71">
            <v>3.4020933620704241E-5</v>
          </cell>
          <cell r="EP71">
            <v>1.2443843659245418E-4</v>
          </cell>
        </row>
        <row r="72">
          <cell r="F72">
            <v>0</v>
          </cell>
          <cell r="G72">
            <v>38363.268061135081</v>
          </cell>
          <cell r="H72">
            <v>2837.9626390208273</v>
          </cell>
          <cell r="I72">
            <v>29266.618185354058</v>
          </cell>
          <cell r="J72">
            <v>4997.7281153527792</v>
          </cell>
          <cell r="K72">
            <v>29394.813008402471</v>
          </cell>
          <cell r="L72">
            <v>7759.4673966536548</v>
          </cell>
          <cell r="M72">
            <v>48706.184891031509</v>
          </cell>
          <cell r="N72">
            <v>16814.37242614436</v>
          </cell>
          <cell r="O72">
            <v>62014.419478276192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EG72">
            <v>0</v>
          </cell>
          <cell r="EH72">
            <v>7295.7317144314975</v>
          </cell>
          <cell r="EI72">
            <v>0</v>
          </cell>
          <cell r="EJ72">
            <v>5693.9101703769438</v>
          </cell>
          <cell r="EK72">
            <v>203.53808390502664</v>
          </cell>
          <cell r="EL72">
            <v>5273.0666401946892</v>
          </cell>
          <cell r="EM72">
            <v>541.16774627598875</v>
          </cell>
          <cell r="EN72">
            <v>8341.4728994430498</v>
          </cell>
          <cell r="EO72">
            <v>1936.0157082788269</v>
          </cell>
          <cell r="EP72">
            <v>10508.639427654665</v>
          </cell>
        </row>
        <row r="73">
          <cell r="F73">
            <v>0</v>
          </cell>
          <cell r="G73">
            <v>217542.35296706425</v>
          </cell>
          <cell r="H73">
            <v>1068.9740324556815</v>
          </cell>
          <cell r="I73">
            <v>65418.704589463676</v>
          </cell>
          <cell r="J73">
            <v>1265.2177769621842</v>
          </cell>
          <cell r="K73">
            <v>49539.416622429948</v>
          </cell>
          <cell r="L73">
            <v>1303.7118465499991</v>
          </cell>
          <cell r="M73">
            <v>45853.733974984556</v>
          </cell>
          <cell r="N73">
            <v>1892.5216147965268</v>
          </cell>
          <cell r="O73">
            <v>56323.565863755473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EG73">
            <v>0</v>
          </cell>
          <cell r="EH73">
            <v>23824.146098931633</v>
          </cell>
          <cell r="EI73">
            <v>0</v>
          </cell>
          <cell r="EJ73">
            <v>10160.884090029396</v>
          </cell>
          <cell r="EK73">
            <v>16.095586891175461</v>
          </cell>
          <cell r="EL73">
            <v>7439.6559027810617</v>
          </cell>
          <cell r="EM73">
            <v>18.563016410828315</v>
          </cell>
          <cell r="EN73">
            <v>6144.2412069673728</v>
          </cell>
          <cell r="EO73">
            <v>70.079525844733723</v>
          </cell>
          <cell r="EP73">
            <v>6554.604009183473</v>
          </cell>
        </row>
        <row r="74">
          <cell r="F74">
            <v>0</v>
          </cell>
          <cell r="G74">
            <v>23900.524267763336</v>
          </cell>
          <cell r="H74">
            <v>254.22195713400774</v>
          </cell>
          <cell r="I74">
            <v>14532.079444084475</v>
          </cell>
          <cell r="J74">
            <v>294.18472518534787</v>
          </cell>
          <cell r="K74">
            <v>14637.859981669355</v>
          </cell>
          <cell r="L74">
            <v>353.20623789437195</v>
          </cell>
          <cell r="M74">
            <v>14672.923672579227</v>
          </cell>
          <cell r="N74">
            <v>423.23223257759719</v>
          </cell>
          <cell r="O74">
            <v>15211.192909713609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EG74">
            <v>0</v>
          </cell>
          <cell r="EH74">
            <v>3291.7322982765977</v>
          </cell>
          <cell r="EI74">
            <v>0</v>
          </cell>
          <cell r="EJ74">
            <v>2227.148408247197</v>
          </cell>
          <cell r="EK74">
            <v>4.4464046298017674</v>
          </cell>
          <cell r="EL74">
            <v>2146.5203178978732</v>
          </cell>
          <cell r="EM74">
            <v>11.47701988562619</v>
          </cell>
          <cell r="EN74">
            <v>2082.3508436742</v>
          </cell>
          <cell r="EO74">
            <v>19.304236384146147</v>
          </cell>
          <cell r="EP74">
            <v>2076.6378011150955</v>
          </cell>
        </row>
        <row r="75">
          <cell r="F75">
            <v>0</v>
          </cell>
          <cell r="G75">
            <v>9169.3442983340319</v>
          </cell>
          <cell r="H75">
            <v>0.59797862648595967</v>
          </cell>
          <cell r="I75">
            <v>2879.2732926629187</v>
          </cell>
          <cell r="J75">
            <v>-2.3549612079301941E-2</v>
          </cell>
          <cell r="K75">
            <v>11102.005679554339</v>
          </cell>
          <cell r="L75">
            <v>-9.0730709297129356E-2</v>
          </cell>
          <cell r="M75">
            <v>1868.140726117764</v>
          </cell>
          <cell r="N75">
            <v>-33.916813186944417</v>
          </cell>
          <cell r="O75">
            <v>5633.6005976494826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EG75">
            <v>0</v>
          </cell>
          <cell r="EH75">
            <v>2654.8707765218064</v>
          </cell>
          <cell r="EI75">
            <v>0</v>
          </cell>
          <cell r="EJ75">
            <v>462.51465366122613</v>
          </cell>
          <cell r="EK75">
            <v>0</v>
          </cell>
          <cell r="EL75">
            <v>1732.907624759375</v>
          </cell>
          <cell r="EM75">
            <v>0</v>
          </cell>
          <cell r="EN75">
            <v>-196.31416206387681</v>
          </cell>
          <cell r="EO75">
            <v>-17.384996525471394</v>
          </cell>
          <cell r="EP75">
            <v>861.25595330987801</v>
          </cell>
        </row>
        <row r="76">
          <cell r="F76">
            <v>0</v>
          </cell>
          <cell r="G76">
            <v>879.48708994041056</v>
          </cell>
          <cell r="H76">
            <v>5.4439189286865725E-2</v>
          </cell>
          <cell r="I76">
            <v>721.315088947969</v>
          </cell>
          <cell r="J76">
            <v>-1.4265440780724736</v>
          </cell>
          <cell r="K76">
            <v>311.4794608847115</v>
          </cell>
          <cell r="L76">
            <v>-1.9906945473200182</v>
          </cell>
          <cell r="M76">
            <v>77.95979532415879</v>
          </cell>
          <cell r="N76">
            <v>-5.8786982436124751</v>
          </cell>
          <cell r="O76">
            <v>-74.256217259858587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EG76">
            <v>0</v>
          </cell>
          <cell r="EH76">
            <v>4288.0970392170775</v>
          </cell>
          <cell r="EI76">
            <v>0</v>
          </cell>
          <cell r="EJ76">
            <v>2302.2139828410086</v>
          </cell>
          <cell r="EK76">
            <v>-6.6815562337150327</v>
          </cell>
          <cell r="EL76">
            <v>972.65312647648341</v>
          </cell>
          <cell r="EM76">
            <v>-7.2409137612687839</v>
          </cell>
          <cell r="EN76">
            <v>151.21581430019421</v>
          </cell>
          <cell r="EO76">
            <v>-24.22762173176649</v>
          </cell>
          <cell r="EP76">
            <v>-343.63901203922921</v>
          </cell>
        </row>
        <row r="77">
          <cell r="F77">
            <v>0</v>
          </cell>
          <cell r="G77">
            <v>139.22559149203073</v>
          </cell>
          <cell r="H77">
            <v>-1.443777994797335E-7</v>
          </cell>
          <cell r="I77">
            <v>74.288479304864225</v>
          </cell>
          <cell r="J77">
            <v>8.0475428724645308E-6</v>
          </cell>
          <cell r="K77">
            <v>45.073786444695521</v>
          </cell>
          <cell r="L77">
            <v>-1.0117201016449625E-4</v>
          </cell>
          <cell r="M77">
            <v>18.236209615104197</v>
          </cell>
          <cell r="N77">
            <v>-2.7186230511315316E-4</v>
          </cell>
          <cell r="O77">
            <v>-3.3591002328638764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EG77">
            <v>0</v>
          </cell>
          <cell r="EH77">
            <v>692.59735328735132</v>
          </cell>
          <cell r="EI77">
            <v>0</v>
          </cell>
          <cell r="EJ77">
            <v>371.45314266292593</v>
          </cell>
          <cell r="EK77">
            <v>2.0124769306425322E-5</v>
          </cell>
          <cell r="EL77">
            <v>225.37546769670601</v>
          </cell>
          <cell r="EM77">
            <v>-5.3344057551088422E-4</v>
          </cell>
          <cell r="EN77">
            <v>91.183766094862918</v>
          </cell>
          <cell r="EO77">
            <v>-1.4443638596175264E-3</v>
          </cell>
          <cell r="EP77">
            <v>-16.795812260410862</v>
          </cell>
        </row>
        <row r="78">
          <cell r="F78">
            <v>0</v>
          </cell>
          <cell r="G78">
            <v>0</v>
          </cell>
          <cell r="H78">
            <v>0</v>
          </cell>
          <cell r="I78">
            <v>490272.33683390915</v>
          </cell>
          <cell r="J78">
            <v>584004.6152669664</v>
          </cell>
          <cell r="K78">
            <v>987704.9866843035</v>
          </cell>
          <cell r="L78">
            <v>1044231.7462987512</v>
          </cell>
          <cell r="M78">
            <v>2562461.0295094331</v>
          </cell>
          <cell r="N78">
            <v>2828846.7279147939</v>
          </cell>
          <cell r="O78">
            <v>3797755.2879817942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EG78">
            <v>0</v>
          </cell>
          <cell r="EH78">
            <v>2046.1810538079035</v>
          </cell>
          <cell r="EI78">
            <v>0</v>
          </cell>
          <cell r="EJ78">
            <v>1456.7221598729138</v>
          </cell>
          <cell r="EK78">
            <v>61.061425171508013</v>
          </cell>
          <cell r="EL78">
            <v>1371.5786012090539</v>
          </cell>
          <cell r="EM78">
            <v>155.52576209921557</v>
          </cell>
          <cell r="EN78">
            <v>2309.6039755946545</v>
          </cell>
          <cell r="EO78">
            <v>562.13229380382222</v>
          </cell>
          <cell r="EP78">
            <v>2858.1818164172619</v>
          </cell>
        </row>
        <row r="79">
          <cell r="F79">
            <v>0</v>
          </cell>
          <cell r="G79">
            <v>8074.0998796355816</v>
          </cell>
          <cell r="H79">
            <v>0</v>
          </cell>
          <cell r="I79">
            <v>155193.18409941869</v>
          </cell>
          <cell r="J79">
            <v>394915.95655831514</v>
          </cell>
          <cell r="K79">
            <v>567518.19706102519</v>
          </cell>
          <cell r="L79">
            <v>743096.62017528573</v>
          </cell>
          <cell r="M79">
            <v>1258905.7749549837</v>
          </cell>
          <cell r="N79">
            <v>1978498.2285018424</v>
          </cell>
          <cell r="O79">
            <v>2420724.4953321158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EG79">
            <v>0</v>
          </cell>
          <cell r="EH79">
            <v>12245.635084928328</v>
          </cell>
          <cell r="EI79">
            <v>0</v>
          </cell>
          <cell r="EJ79">
            <v>3617.9006488740283</v>
          </cell>
          <cell r="EK79">
            <v>8.852572790146505</v>
          </cell>
          <cell r="EL79">
            <v>2646.2361730316629</v>
          </cell>
          <cell r="EM79">
            <v>8.9769461775181885</v>
          </cell>
          <cell r="EN79">
            <v>2375.9109487004021</v>
          </cell>
          <cell r="EO79">
            <v>36.704567562250332</v>
          </cell>
          <cell r="EP79">
            <v>2826.2409028158745</v>
          </cell>
        </row>
        <row r="80">
          <cell r="F80">
            <v>0</v>
          </cell>
          <cell r="G80">
            <v>1616.3752467677921</v>
          </cell>
          <cell r="H80">
            <v>0</v>
          </cell>
          <cell r="I80">
            <v>53736.591041278138</v>
          </cell>
          <cell r="J80">
            <v>136742.07006188252</v>
          </cell>
          <cell r="K80">
            <v>196720.69304392056</v>
          </cell>
          <cell r="L80">
            <v>257846.41908772994</v>
          </cell>
          <cell r="M80">
            <v>436682.043331958</v>
          </cell>
          <cell r="N80">
            <v>686080.53383924149</v>
          </cell>
          <cell r="O80">
            <v>839910.56600051769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EG80">
            <v>0</v>
          </cell>
          <cell r="EH80">
            <v>1316.6929193106391</v>
          </cell>
          <cell r="EI80">
            <v>0</v>
          </cell>
          <cell r="EJ80">
            <v>802.67487138331308</v>
          </cell>
          <cell r="EK80">
            <v>1.7785618519207074</v>
          </cell>
          <cell r="EL80">
            <v>785.33165002271267</v>
          </cell>
          <cell r="EM80">
            <v>4.4716901470899799</v>
          </cell>
          <cell r="EN80">
            <v>765.18637044961213</v>
          </cell>
          <cell r="EO80">
            <v>7.3958421140588033</v>
          </cell>
          <cell r="EP80">
            <v>765.17680354510208</v>
          </cell>
        </row>
        <row r="81">
          <cell r="F81">
            <v>0</v>
          </cell>
          <cell r="G81">
            <v>1937.7839711125393</v>
          </cell>
          <cell r="H81">
            <v>0</v>
          </cell>
          <cell r="I81">
            <v>37246.364183860482</v>
          </cell>
          <cell r="J81">
            <v>94779.829573995637</v>
          </cell>
          <cell r="K81">
            <v>136237.04079836785</v>
          </cell>
          <cell r="L81">
            <v>178426.3322355834</v>
          </cell>
          <cell r="M81">
            <v>302256.18020201084</v>
          </cell>
          <cell r="N81">
            <v>474994.27178622945</v>
          </cell>
          <cell r="O81">
            <v>581236.42082344287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EG81">
            <v>0</v>
          </cell>
          <cell r="EH81">
            <v>504.63535825566032</v>
          </cell>
          <cell r="EI81">
            <v>0</v>
          </cell>
          <cell r="EJ81">
            <v>161.88012878142911</v>
          </cell>
          <cell r="EK81">
            <v>0</v>
          </cell>
          <cell r="EL81">
            <v>606.51766866578123</v>
          </cell>
          <cell r="EM81">
            <v>0</v>
          </cell>
          <cell r="EN81">
            <v>99.251239058208455</v>
          </cell>
          <cell r="EO81">
            <v>-1.7384996525471381</v>
          </cell>
          <cell r="EP81">
            <v>288.70653994041726</v>
          </cell>
        </row>
        <row r="82">
          <cell r="F82">
            <v>0</v>
          </cell>
          <cell r="G82">
            <v>42.425000643962697</v>
          </cell>
          <cell r="H82">
            <v>0</v>
          </cell>
          <cell r="I82">
            <v>1155.040522545524</v>
          </cell>
          <cell r="J82">
            <v>3673.0603544922155</v>
          </cell>
          <cell r="K82">
            <v>4948.158637930037</v>
          </cell>
          <cell r="L82">
            <v>6928.0474839383933</v>
          </cell>
          <cell r="M82">
            <v>10670.116554268039</v>
          </cell>
          <cell r="N82">
            <v>18410.652960868643</v>
          </cell>
          <cell r="O82">
            <v>21540.779240196331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EG82">
            <v>0</v>
          </cell>
          <cell r="EH82">
            <v>1724.2348234614124</v>
          </cell>
          <cell r="EI82">
            <v>0</v>
          </cell>
          <cell r="EJ82">
            <v>1400.791281985054</v>
          </cell>
          <cell r="EK82">
            <v>-2.6726224934860134</v>
          </cell>
          <cell r="EL82">
            <v>587.77410895112678</v>
          </cell>
          <cell r="EM82">
            <v>-3.6467607856307453</v>
          </cell>
          <cell r="EN82">
            <v>143.07023694404094</v>
          </cell>
          <cell r="EO82">
            <v>-10.410688691198645</v>
          </cell>
          <cell r="EP82">
            <v>-131.42982440975899</v>
          </cell>
        </row>
        <row r="83">
          <cell r="F83">
            <v>0</v>
          </cell>
          <cell r="G83">
            <v>44.12200066972121</v>
          </cell>
          <cell r="H83">
            <v>0</v>
          </cell>
          <cell r="I83">
            <v>1184.6095599226896</v>
          </cell>
          <cell r="J83">
            <v>3767.0906995672167</v>
          </cell>
          <cell r="K83">
            <v>5074.831499061047</v>
          </cell>
          <cell r="L83">
            <v>7105.4054995272163</v>
          </cell>
          <cell r="M83">
            <v>10906.880386143548</v>
          </cell>
          <cell r="N83">
            <v>18787.703133507232</v>
          </cell>
          <cell r="O83">
            <v>21933.361127423464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EG83">
            <v>0</v>
          </cell>
          <cell r="EH83">
            <v>277.03894131494053</v>
          </cell>
          <cell r="EI83">
            <v>0</v>
          </cell>
          <cell r="EJ83">
            <v>148.5812570651704</v>
          </cell>
          <cell r="EK83">
            <v>8.0499077225701307E-6</v>
          </cell>
          <cell r="EL83">
            <v>90.150187078682421</v>
          </cell>
          <cell r="EM83">
            <v>-2.1337623020435375E-4</v>
          </cell>
          <cell r="EN83">
            <v>36.473506437945183</v>
          </cell>
          <cell r="EO83">
            <v>-5.7774554384701056E-4</v>
          </cell>
          <cell r="EP83">
            <v>-6.718324904164346</v>
          </cell>
        </row>
        <row r="84">
          <cell r="F84">
            <v>0</v>
          </cell>
          <cell r="G84">
            <v>64123.766029936465</v>
          </cell>
          <cell r="H84">
            <v>53220.844420973022</v>
          </cell>
          <cell r="I84">
            <v>100896.44443117012</v>
          </cell>
          <cell r="J84">
            <v>107228.2558608472</v>
          </cell>
          <cell r="K84">
            <v>119936.58919920377</v>
          </cell>
          <cell r="L84">
            <v>117704.562548602</v>
          </cell>
          <cell r="M84">
            <v>264960.73389609734</v>
          </cell>
          <cell r="N84">
            <v>241181.31374537654</v>
          </cell>
          <cell r="O84">
            <v>234401.79825965868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EG84">
            <v>0</v>
          </cell>
          <cell r="EH84">
            <v>0.40264671264873075</v>
          </cell>
          <cell r="EI84">
            <v>0</v>
          </cell>
          <cell r="EJ84">
            <v>0</v>
          </cell>
          <cell r="EK84">
            <v>0</v>
          </cell>
          <cell r="EL84">
            <v>0</v>
          </cell>
          <cell r="EM84">
            <v>0</v>
          </cell>
          <cell r="EN84">
            <v>0</v>
          </cell>
          <cell r="EO84">
            <v>0</v>
          </cell>
          <cell r="EP84">
            <v>0</v>
          </cell>
        </row>
        <row r="85">
          <cell r="F85">
            <v>0</v>
          </cell>
          <cell r="G85">
            <v>62784.934574089813</v>
          </cell>
          <cell r="H85">
            <v>108868.67360836254</v>
          </cell>
          <cell r="I85">
            <v>130399.29329495346</v>
          </cell>
          <cell r="J85">
            <v>189469.1921998219</v>
          </cell>
          <cell r="K85">
            <v>213310.4113573826</v>
          </cell>
          <cell r="L85">
            <v>215592.80830185371</v>
          </cell>
          <cell r="M85">
            <v>326353.02989266353</v>
          </cell>
          <cell r="N85">
            <v>467640.59230897797</v>
          </cell>
          <cell r="O85">
            <v>489612.07393343147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EG85">
            <v>0</v>
          </cell>
          <cell r="EH85">
            <v>0</v>
          </cell>
          <cell r="EI85">
            <v>0</v>
          </cell>
          <cell r="EJ85">
            <v>0</v>
          </cell>
          <cell r="EK85">
            <v>0</v>
          </cell>
          <cell r="EL85">
            <v>0</v>
          </cell>
          <cell r="EM85">
            <v>0</v>
          </cell>
          <cell r="EN85">
            <v>0</v>
          </cell>
          <cell r="EO85">
            <v>0</v>
          </cell>
          <cell r="EP85">
            <v>0</v>
          </cell>
        </row>
        <row r="86">
          <cell r="F86">
            <v>0</v>
          </cell>
          <cell r="G86">
            <v>7576.5100365821563</v>
          </cell>
          <cell r="H86">
            <v>14436.561484752547</v>
          </cell>
          <cell r="I86">
            <v>17673.073771354466</v>
          </cell>
          <cell r="J86">
            <v>26015.303779386133</v>
          </cell>
          <cell r="K86">
            <v>29327.332203159203</v>
          </cell>
          <cell r="L86">
            <v>30079.091880071039</v>
          </cell>
          <cell r="M86">
            <v>44951.433582985206</v>
          </cell>
          <cell r="N86">
            <v>63675.452557429307</v>
          </cell>
          <cell r="O86">
            <v>67482.741155379976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EG86">
            <v>0</v>
          </cell>
          <cell r="EH86">
            <v>36306.493288479134</v>
          </cell>
          <cell r="EI86">
            <v>2837.9626390208273</v>
          </cell>
          <cell r="EJ86">
            <v>29266.618185354058</v>
          </cell>
          <cell r="EK86">
            <v>4997.7281153527792</v>
          </cell>
          <cell r="EL86">
            <v>29394.813008402471</v>
          </cell>
          <cell r="EM86">
            <v>7759.4673966536548</v>
          </cell>
          <cell r="EN86">
            <v>48706.184891031509</v>
          </cell>
          <cell r="EO86">
            <v>16814.37242614436</v>
          </cell>
          <cell r="EP86">
            <v>62014.419478276192</v>
          </cell>
        </row>
        <row r="87">
          <cell r="F87">
            <v>0</v>
          </cell>
          <cell r="G87">
            <v>19777.254390838294</v>
          </cell>
          <cell r="H87">
            <v>34293.632186634211</v>
          </cell>
          <cell r="I87">
            <v>40841.171558644681</v>
          </cell>
          <cell r="J87">
            <v>59134.97305540747</v>
          </cell>
          <cell r="K87">
            <v>66552.356289633841</v>
          </cell>
          <cell r="L87">
            <v>66995.088704280046</v>
          </cell>
          <cell r="M87">
            <v>101770.80335835047</v>
          </cell>
          <cell r="N87">
            <v>146283.43313439263</v>
          </cell>
          <cell r="O87">
            <v>152654.74131721538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EG87">
            <v>0</v>
          </cell>
          <cell r="EH87">
            <v>211964.99667875996</v>
          </cell>
          <cell r="EI87">
            <v>1068.9740324556815</v>
          </cell>
          <cell r="EJ87">
            <v>65418.704589463676</v>
          </cell>
          <cell r="EK87">
            <v>1265.2177769621842</v>
          </cell>
          <cell r="EL87">
            <v>49539.416622429948</v>
          </cell>
          <cell r="EM87">
            <v>1303.7118465499991</v>
          </cell>
          <cell r="EN87">
            <v>45853.733974984556</v>
          </cell>
          <cell r="EO87">
            <v>1892.5216147965268</v>
          </cell>
          <cell r="EP87">
            <v>56323.565863755473</v>
          </cell>
        </row>
        <row r="88">
          <cell r="F88">
            <v>0</v>
          </cell>
          <cell r="G88">
            <v>11929.137569077066</v>
          </cell>
          <cell r="H88">
            <v>20685.047985588884</v>
          </cell>
          <cell r="I88">
            <v>24807.146503276574</v>
          </cell>
          <cell r="J88">
            <v>36072.189516304352</v>
          </cell>
          <cell r="K88">
            <v>40614.36792962825</v>
          </cell>
          <cell r="L88">
            <v>41084.853032126062</v>
          </cell>
          <cell r="M88">
            <v>62144.462487317869</v>
          </cell>
          <cell r="N88">
            <v>88988.159664430525</v>
          </cell>
          <cell r="O88">
            <v>93236.035643594048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EG88">
            <v>0</v>
          </cell>
          <cell r="EH88">
            <v>22860.357534621256</v>
          </cell>
          <cell r="EI88">
            <v>254.22195713400774</v>
          </cell>
          <cell r="EJ88">
            <v>14532.079444084475</v>
          </cell>
          <cell r="EK88">
            <v>294.18472518534787</v>
          </cell>
          <cell r="EL88">
            <v>14637.859981669355</v>
          </cell>
          <cell r="EM88">
            <v>353.20623789437195</v>
          </cell>
          <cell r="EN88">
            <v>14672.923672579227</v>
          </cell>
          <cell r="EO88">
            <v>423.23223257759719</v>
          </cell>
          <cell r="EP88">
            <v>15211.192909713609</v>
          </cell>
        </row>
        <row r="89">
          <cell r="F89">
            <v>0</v>
          </cell>
          <cell r="G89">
            <v>60.448653596303188</v>
          </cell>
          <cell r="H89">
            <v>151.24715820136211</v>
          </cell>
          <cell r="I89">
            <v>157.64747348140753</v>
          </cell>
          <cell r="J89">
            <v>260.78356841631393</v>
          </cell>
          <cell r="K89">
            <v>274.78305732271616</v>
          </cell>
          <cell r="L89">
            <v>296.84490078529586</v>
          </cell>
          <cell r="M89">
            <v>396.97264792417968</v>
          </cell>
          <cell r="N89">
            <v>644.54942551303748</v>
          </cell>
          <cell r="O89">
            <v>652.67369101307804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EG89">
            <v>0</v>
          </cell>
          <cell r="EH89">
            <v>8747.4608129352546</v>
          </cell>
          <cell r="EI89">
            <v>0.59797862648595967</v>
          </cell>
          <cell r="EJ89">
            <v>2879.2732926629187</v>
          </cell>
          <cell r="EK89">
            <v>-2.3549612079301941E-2</v>
          </cell>
          <cell r="EL89">
            <v>11102.005679554339</v>
          </cell>
          <cell r="EM89">
            <v>-9.0730709297129356E-2</v>
          </cell>
          <cell r="EN89">
            <v>1868.140726117764</v>
          </cell>
          <cell r="EO89">
            <v>-33.916813186944417</v>
          </cell>
          <cell r="EP89">
            <v>5633.6005976494826</v>
          </cell>
        </row>
        <row r="90">
          <cell r="F90">
            <v>0</v>
          </cell>
          <cell r="G90">
            <v>72.538384315563832</v>
          </cell>
          <cell r="H90">
            <v>181.49658984163455</v>
          </cell>
          <cell r="I90">
            <v>189.17696817768905</v>
          </cell>
          <cell r="J90">
            <v>312.94028209957668</v>
          </cell>
          <cell r="K90">
            <v>329.73966878725935</v>
          </cell>
          <cell r="L90">
            <v>356.21388094235499</v>
          </cell>
          <cell r="M90">
            <v>476.36717750901551</v>
          </cell>
          <cell r="N90">
            <v>773.45931061564499</v>
          </cell>
          <cell r="O90">
            <v>783.20842921569374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EG90">
            <v>0</v>
          </cell>
          <cell r="EH90">
            <v>863.68263135043685</v>
          </cell>
          <cell r="EI90">
            <v>5.4439189286865725E-2</v>
          </cell>
          <cell r="EJ90">
            <v>721.315088947969</v>
          </cell>
          <cell r="EK90">
            <v>-1.4265440780724736</v>
          </cell>
          <cell r="EL90">
            <v>311.4794608847115</v>
          </cell>
          <cell r="EM90">
            <v>-1.9906945473200182</v>
          </cell>
          <cell r="EN90">
            <v>77.95979532415879</v>
          </cell>
          <cell r="EO90">
            <v>-5.8786982436124751</v>
          </cell>
          <cell r="EP90">
            <v>-74.256217259858587</v>
          </cell>
        </row>
        <row r="91">
          <cell r="F91">
            <v>0</v>
          </cell>
          <cell r="G91">
            <v>0</v>
          </cell>
          <cell r="H91">
            <v>865.01673695352747</v>
          </cell>
          <cell r="I91">
            <v>78806.455298934568</v>
          </cell>
          <cell r="J91">
            <v>136293.7808816951</v>
          </cell>
          <cell r="K91">
            <v>236075.02233491876</v>
          </cell>
          <cell r="L91">
            <v>300722.93946711521</v>
          </cell>
          <cell r="M91">
            <v>386925.34632355068</v>
          </cell>
          <cell r="N91">
            <v>440987.23529063299</v>
          </cell>
          <cell r="O91">
            <v>435995.02559848392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EG91">
            <v>0</v>
          </cell>
          <cell r="EH91">
            <v>138.82745273074386</v>
          </cell>
          <cell r="EI91">
            <v>-1.443777994797335E-7</v>
          </cell>
          <cell r="EJ91">
            <v>74.288479304864225</v>
          </cell>
          <cell r="EK91">
            <v>8.0475428724645308E-6</v>
          </cell>
          <cell r="EL91">
            <v>45.073786444695521</v>
          </cell>
          <cell r="EM91">
            <v>-1.0117201016449625E-4</v>
          </cell>
          <cell r="EN91">
            <v>18.236209615104197</v>
          </cell>
          <cell r="EO91">
            <v>-2.7186230511315316E-4</v>
          </cell>
          <cell r="EP91">
            <v>-3.3591002328638764</v>
          </cell>
        </row>
        <row r="92">
          <cell r="F92">
            <v>0</v>
          </cell>
          <cell r="G92">
            <v>25743.292218086823</v>
          </cell>
          <cell r="H92">
            <v>1162.7642538091436</v>
          </cell>
          <cell r="I92">
            <v>97598.873550101533</v>
          </cell>
          <cell r="J92">
            <v>369899.06241305068</v>
          </cell>
          <cell r="K92">
            <v>628916.06486294128</v>
          </cell>
          <cell r="L92">
            <v>926521.55012609088</v>
          </cell>
          <cell r="M92">
            <v>1185434.5533277374</v>
          </cell>
          <cell r="N92">
            <v>1430962.682935152</v>
          </cell>
          <cell r="O92">
            <v>1607362.9880703767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EG92">
            <v>0</v>
          </cell>
          <cell r="EH92">
            <v>19978.042086366808</v>
          </cell>
          <cell r="EI92">
            <v>20712.126259100431</v>
          </cell>
          <cell r="EJ92">
            <v>21885.617831853993</v>
          </cell>
          <cell r="EK92">
            <v>23059.10940460756</v>
          </cell>
          <cell r="EL92">
            <v>24232.600977361122</v>
          </cell>
          <cell r="EM92">
            <v>25406.092550114688</v>
          </cell>
          <cell r="EN92">
            <v>26579.584122868251</v>
          </cell>
          <cell r="EO92">
            <v>27753.075695621817</v>
          </cell>
          <cell r="EP92">
            <v>28926.56726837538</v>
          </cell>
        </row>
        <row r="93">
          <cell r="F93">
            <v>0</v>
          </cell>
          <cell r="G93">
            <v>1893.0744716788538</v>
          </cell>
          <cell r="H93">
            <v>95.819570678515845</v>
          </cell>
          <cell r="I93">
            <v>8042.801566733151</v>
          </cell>
          <cell r="J93">
            <v>30487.165069270184</v>
          </cell>
          <cell r="K93">
            <v>52246.770501362204</v>
          </cell>
          <cell r="L93">
            <v>77942.704501558212</v>
          </cell>
          <cell r="M93">
            <v>100377.59334960066</v>
          </cell>
          <cell r="N93">
            <v>121847.10180841558</v>
          </cell>
          <cell r="O93">
            <v>137456.28078141593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EG93">
            <v>0</v>
          </cell>
          <cell r="EH93">
            <v>4584.2225989827475</v>
          </cell>
          <cell r="EI93">
            <v>4752.6677969482398</v>
          </cell>
          <cell r="EJ93">
            <v>5021.9407599481392</v>
          </cell>
          <cell r="EK93">
            <v>5291.2137229480404</v>
          </cell>
          <cell r="EL93">
            <v>5560.4866859479398</v>
          </cell>
          <cell r="EM93">
            <v>5829.759648947841</v>
          </cell>
          <cell r="EN93">
            <v>6099.0326119477404</v>
          </cell>
          <cell r="EO93">
            <v>6368.3055749476416</v>
          </cell>
          <cell r="EP93">
            <v>6637.578537947541</v>
          </cell>
        </row>
        <row r="94">
          <cell r="F94">
            <v>0</v>
          </cell>
          <cell r="G94">
            <v>9730.9644584368179</v>
          </cell>
          <cell r="H94">
            <v>439.52488793985634</v>
          </cell>
          <cell r="I94">
            <v>36892.374201938372</v>
          </cell>
          <cell r="J94">
            <v>139818.61660587101</v>
          </cell>
          <cell r="K94">
            <v>237459.24129164606</v>
          </cell>
          <cell r="L94">
            <v>349198.06062891037</v>
          </cell>
          <cell r="M94">
            <v>446357.93765723857</v>
          </cell>
          <cell r="N94">
            <v>538369.49516768695</v>
          </cell>
          <cell r="O94">
            <v>604356.42685876496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EG94">
            <v>0</v>
          </cell>
          <cell r="EH94">
            <v>2706.7287656660351</v>
          </cell>
          <cell r="EI94">
            <v>2806.1862969981053</v>
          </cell>
          <cell r="EJ94">
            <v>2965.1770220404901</v>
          </cell>
          <cell r="EK94">
            <v>3124.1677470828763</v>
          </cell>
          <cell r="EL94">
            <v>3283.1584721252611</v>
          </cell>
          <cell r="EM94">
            <v>3442.1491971676473</v>
          </cell>
          <cell r="EN94">
            <v>3601.1399222100322</v>
          </cell>
          <cell r="EO94">
            <v>3760.1306472524184</v>
          </cell>
          <cell r="EP94">
            <v>3919.1213722948032</v>
          </cell>
        </row>
        <row r="95">
          <cell r="F95">
            <v>0</v>
          </cell>
          <cell r="G95">
            <v>5148.6584436173653</v>
          </cell>
          <cell r="H95">
            <v>232.55285076182875</v>
          </cell>
          <cell r="I95">
            <v>19519.774710020305</v>
          </cell>
          <cell r="J95">
            <v>73979.812482610141</v>
          </cell>
          <cell r="K95">
            <v>125783.21297258824</v>
          </cell>
          <cell r="L95">
            <v>185304.3100252182</v>
          </cell>
          <cell r="M95">
            <v>237086.91066554748</v>
          </cell>
          <cell r="N95">
            <v>286192.53658703039</v>
          </cell>
          <cell r="O95">
            <v>321472.59761407529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EG95">
            <v>0</v>
          </cell>
          <cell r="EH95">
            <v>0</v>
          </cell>
          <cell r="EI95">
            <v>0</v>
          </cell>
          <cell r="EJ95">
            <v>0</v>
          </cell>
          <cell r="EK95">
            <v>0</v>
          </cell>
          <cell r="EL95">
            <v>0</v>
          </cell>
          <cell r="EM95">
            <v>0</v>
          </cell>
          <cell r="EN95">
            <v>0</v>
          </cell>
          <cell r="EO95">
            <v>0</v>
          </cell>
          <cell r="EP95">
            <v>0</v>
          </cell>
        </row>
        <row r="96">
          <cell r="F96">
            <v>0</v>
          </cell>
          <cell r="G96">
            <v>24.394127587714372</v>
          </cell>
          <cell r="H96">
            <v>1.0518010306220065</v>
          </cell>
          <cell r="I96">
            <v>86.210114491412384</v>
          </cell>
          <cell r="J96">
            <v>432.63483849057326</v>
          </cell>
          <cell r="K96">
            <v>697.87259683811828</v>
          </cell>
          <cell r="L96">
            <v>1097.9649163337253</v>
          </cell>
          <cell r="M96">
            <v>1361.4513399935852</v>
          </cell>
          <cell r="N96">
            <v>1704.0656676486922</v>
          </cell>
          <cell r="O96">
            <v>1910.1029055481831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EG96">
            <v>0</v>
          </cell>
          <cell r="EH96">
            <v>1848.969781589708</v>
          </cell>
          <cell r="EI96">
            <v>1916.9093447691234</v>
          </cell>
          <cell r="EJ96">
            <v>2025.5161065124162</v>
          </cell>
          <cell r="EK96">
            <v>2134.1228682557094</v>
          </cell>
          <cell r="EL96">
            <v>2242.7296299990021</v>
          </cell>
          <cell r="EM96">
            <v>2351.3363917422953</v>
          </cell>
          <cell r="EN96">
            <v>2459.943153485588</v>
          </cell>
          <cell r="EO96">
            <v>2568.5499152288817</v>
          </cell>
          <cell r="EP96">
            <v>2677.1566769721744</v>
          </cell>
        </row>
        <row r="97">
          <cell r="F97">
            <v>0</v>
          </cell>
          <cell r="G97">
            <v>41.713958174991575</v>
          </cell>
          <cell r="H97">
            <v>1.798579762363631</v>
          </cell>
          <cell r="I97">
            <v>125.98355793788357</v>
          </cell>
          <cell r="J97">
            <v>629.2241091006897</v>
          </cell>
          <cell r="K97">
            <v>1014.9859048413591</v>
          </cell>
          <cell r="L97">
            <v>1596.8801743157699</v>
          </cell>
          <cell r="M97">
            <v>1914.1479919349872</v>
          </cell>
          <cell r="N97">
            <v>2323.5276191523453</v>
          </cell>
          <cell r="O97">
            <v>2532.5552310963021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EG97">
            <v>0</v>
          </cell>
          <cell r="EH97">
            <v>1062.5209268308899</v>
          </cell>
          <cell r="EI97">
            <v>1101.5627804926698</v>
          </cell>
          <cell r="EJ97">
            <v>1163.974269472425</v>
          </cell>
          <cell r="EK97">
            <v>1226.3857584521791</v>
          </cell>
          <cell r="EL97">
            <v>1288.7972474319342</v>
          </cell>
          <cell r="EM97">
            <v>1351.2087364116883</v>
          </cell>
          <cell r="EN97">
            <v>1413.6202253914435</v>
          </cell>
          <cell r="EO97">
            <v>1476.0317143711975</v>
          </cell>
          <cell r="EP97">
            <v>1538.4432033509527</v>
          </cell>
        </row>
        <row r="98"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-3920.0266128790136</v>
          </cell>
          <cell r="N98">
            <v>-3110.325081244649</v>
          </cell>
          <cell r="O98">
            <v>-2080.4910329225577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</row>
        <row r="99">
          <cell r="F99">
            <v>0</v>
          </cell>
          <cell r="G99">
            <v>714.53063984488062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-4509.7891618666254</v>
          </cell>
          <cell r="N99">
            <v>-12350.881178195055</v>
          </cell>
          <cell r="O99">
            <v>-11195.394684576208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</row>
        <row r="100">
          <cell r="F100">
            <v>0</v>
          </cell>
          <cell r="G100">
            <v>25.329950792539172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-312.3037258929985</v>
          </cell>
          <cell r="N100">
            <v>-855.30078492970961</v>
          </cell>
          <cell r="O100">
            <v>-808.00795562228654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</row>
        <row r="101">
          <cell r="F101">
            <v>0</v>
          </cell>
          <cell r="G101">
            <v>205.78482427532566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-1298.8192786175882</v>
          </cell>
          <cell r="N101">
            <v>-3557.0537793201756</v>
          </cell>
          <cell r="O101">
            <v>-3029.4434999389682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</row>
        <row r="102">
          <cell r="F102">
            <v>0</v>
          </cell>
          <cell r="G102">
            <v>142.90612796897614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-901.95783237332512</v>
          </cell>
          <cell r="N102">
            <v>-2470.1762356390109</v>
          </cell>
          <cell r="O102">
            <v>-2239.0789369152421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</row>
        <row r="103">
          <cell r="F103">
            <v>0</v>
          </cell>
          <cell r="G103">
            <v>0.15656744393572614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-2.0920995797044597</v>
          </cell>
          <cell r="N103">
            <v>-9.1867744301071657</v>
          </cell>
          <cell r="O103">
            <v>-6.8813751589507044</v>
          </cell>
        </row>
        <row r="104">
          <cell r="F104">
            <v>0</v>
          </cell>
          <cell r="G104">
            <v>0.27869005020559251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-2.9276004678552328</v>
          </cell>
          <cell r="N104">
            <v>-12.855604666514763</v>
          </cell>
          <cell r="O104">
            <v>-9.3821108786625924</v>
          </cell>
        </row>
        <row r="105">
          <cell r="F105">
            <v>0</v>
          </cell>
          <cell r="G105">
            <v>0</v>
          </cell>
          <cell r="H105">
            <v>0</v>
          </cell>
          <cell r="I105">
            <v>-119231.73434770806</v>
          </cell>
          <cell r="J105">
            <v>-51199.444117692634</v>
          </cell>
          <cell r="K105">
            <v>-41896.410731203534</v>
          </cell>
          <cell r="L105">
            <v>-17846.482786021643</v>
          </cell>
          <cell r="M105">
            <v>-146253.73805505817</v>
          </cell>
          <cell r="N105">
            <v>-62758.206612913425</v>
          </cell>
          <cell r="O105">
            <v>-121872.43352364353</v>
          </cell>
        </row>
        <row r="106">
          <cell r="F106">
            <v>0</v>
          </cell>
          <cell r="G106">
            <v>0</v>
          </cell>
          <cell r="H106">
            <v>0</v>
          </cell>
          <cell r="I106">
            <v>-111918.45062204186</v>
          </cell>
          <cell r="J106">
            <v>-74539.958201130226</v>
          </cell>
          <cell r="K106">
            <v>-38603.956157754103</v>
          </cell>
          <cell r="L106">
            <v>-25522.518162747408</v>
          </cell>
          <cell r="M106">
            <v>-137058.71549688393</v>
          </cell>
          <cell r="N106">
            <v>-91225.37889865016</v>
          </cell>
          <cell r="O106">
            <v>-113519.92964083973</v>
          </cell>
        </row>
        <row r="107">
          <cell r="F107">
            <v>0</v>
          </cell>
          <cell r="G107">
            <v>0</v>
          </cell>
          <cell r="H107">
            <v>0</v>
          </cell>
          <cell r="I107">
            <v>-7313.2837256661996</v>
          </cell>
          <cell r="J107">
            <v>23340.514083437592</v>
          </cell>
          <cell r="K107">
            <v>-3292.4545734494272</v>
          </cell>
          <cell r="L107">
            <v>7676.0353767257657</v>
          </cell>
          <cell r="M107">
            <v>-9195.0225581742088</v>
          </cell>
          <cell r="N107">
            <v>28467.172285736728</v>
          </cell>
          <cell r="O107">
            <v>-8352.5038828037941</v>
          </cell>
        </row>
        <row r="108">
          <cell r="F108">
            <v>0</v>
          </cell>
          <cell r="G108">
            <v>3863.4121287593898</v>
          </cell>
          <cell r="H108">
            <v>0</v>
          </cell>
          <cell r="I108">
            <v>-22455.069889645223</v>
          </cell>
          <cell r="J108">
            <v>-67790.479407431892</v>
          </cell>
          <cell r="K108">
            <v>-53212.682257550565</v>
          </cell>
          <cell r="L108">
            <v>-23965.119103124045</v>
          </cell>
          <cell r="M108">
            <v>-43564.311560954469</v>
          </cell>
          <cell r="N108">
            <v>-83198.967707176897</v>
          </cell>
          <cell r="O108">
            <v>-78575.592406416923</v>
          </cell>
        </row>
        <row r="109">
          <cell r="F109">
            <v>0</v>
          </cell>
          <cell r="G109">
            <v>2115.6073586021967</v>
          </cell>
          <cell r="H109">
            <v>0</v>
          </cell>
          <cell r="I109">
            <v>-12296.412992759098</v>
          </cell>
          <cell r="J109">
            <v>-37122.117003755353</v>
          </cell>
          <cell r="K109">
            <v>-29096.20941066707</v>
          </cell>
          <cell r="L109">
            <v>-12993.215847745774</v>
          </cell>
          <cell r="M109">
            <v>-23755.584665014499</v>
          </cell>
          <cell r="N109">
            <v>-45519.436464884631</v>
          </cell>
          <cell r="O109">
            <v>-42948.77138492588</v>
          </cell>
        </row>
        <row r="110">
          <cell r="F110">
            <v>0</v>
          </cell>
          <cell r="G110">
            <v>173.85354579417259</v>
          </cell>
          <cell r="H110">
            <v>0</v>
          </cell>
          <cell r="I110">
            <v>-1010.4781450340354</v>
          </cell>
          <cell r="J110">
            <v>-3050.5715733344359</v>
          </cell>
          <cell r="K110">
            <v>-2389.7268996449698</v>
          </cell>
          <cell r="L110">
            <v>-1063.8072185144658</v>
          </cell>
          <cell r="M110">
            <v>-1949.1244400726359</v>
          </cell>
          <cell r="N110">
            <v>-3739.4148849022927</v>
          </cell>
          <cell r="O110">
            <v>-3526.9905582486699</v>
          </cell>
        </row>
        <row r="111">
          <cell r="F111">
            <v>0</v>
          </cell>
          <cell r="G111">
            <v>772.6824257518781</v>
          </cell>
          <cell r="H111">
            <v>0</v>
          </cell>
          <cell r="I111">
            <v>-4491.0139779290448</v>
          </cell>
          <cell r="J111">
            <v>-13558.095881486377</v>
          </cell>
          <cell r="K111">
            <v>-10642.536451510116</v>
          </cell>
          <cell r="L111">
            <v>-4793.0238206248086</v>
          </cell>
          <cell r="M111">
            <v>-8712.8623121908931</v>
          </cell>
          <cell r="N111">
            <v>-16639.793541435378</v>
          </cell>
          <cell r="O111">
            <v>-15715.118481283385</v>
          </cell>
        </row>
        <row r="112">
          <cell r="F112">
            <v>0</v>
          </cell>
          <cell r="G112">
            <v>12.952031694201578</v>
          </cell>
          <cell r="H112">
            <v>0</v>
          </cell>
          <cell r="I112">
            <v>-51.191305378369883</v>
          </cell>
          <cell r="J112">
            <v>-256.37541715625878</v>
          </cell>
          <cell r="K112">
            <v>-156.15909125731585</v>
          </cell>
          <cell r="L112">
            <v>-88.222147270441198</v>
          </cell>
          <cell r="M112">
            <v>-109.90591763556797</v>
          </cell>
          <cell r="N112">
            <v>-313.90013338442304</v>
          </cell>
          <cell r="O112">
            <v>-221.364067133525</v>
          </cell>
        </row>
        <row r="113">
          <cell r="F113">
            <v>0</v>
          </cell>
          <cell r="G113">
            <v>13.470112961969642</v>
          </cell>
          <cell r="H113">
            <v>0</v>
          </cell>
          <cell r="I113">
            <v>-52.501802796056154</v>
          </cell>
          <cell r="J113">
            <v>-262.93862783545899</v>
          </cell>
          <cell r="K113">
            <v>-160.15676399350312</v>
          </cell>
          <cell r="L113">
            <v>-90.480634240564498</v>
          </cell>
          <cell r="M113">
            <v>-112.31588137560772</v>
          </cell>
          <cell r="N113">
            <v>-320.32880811613603</v>
          </cell>
          <cell r="O113">
            <v>-225.4466434439187</v>
          </cell>
        </row>
        <row r="114"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-478.26769326335113</v>
          </cell>
          <cell r="L114">
            <v>-317.10180562405839</v>
          </cell>
          <cell r="M114">
            <v>-14904.44363546324</v>
          </cell>
          <cell r="N114">
            <v>-9883.9438766121093</v>
          </cell>
          <cell r="O114">
            <v>-3159.823415393133</v>
          </cell>
        </row>
        <row r="115">
          <cell r="F115">
            <v>0</v>
          </cell>
          <cell r="G115">
            <v>24796.717115282103</v>
          </cell>
          <cell r="H115">
            <v>0</v>
          </cell>
          <cell r="I115">
            <v>0</v>
          </cell>
          <cell r="J115">
            <v>0</v>
          </cell>
          <cell r="K115">
            <v>-46.660530157305516</v>
          </cell>
          <cell r="L115">
            <v>-131.96257520575961</v>
          </cell>
          <cell r="M115">
            <v>-1532.1618659200681</v>
          </cell>
          <cell r="N115">
            <v>-4111.8019808115341</v>
          </cell>
          <cell r="O115">
            <v>-2739.720026141626</v>
          </cell>
        </row>
        <row r="116">
          <cell r="F116">
            <v>0</v>
          </cell>
          <cell r="G116">
            <v>2466.5210143345239</v>
          </cell>
          <cell r="H116">
            <v>0</v>
          </cell>
          <cell r="I116">
            <v>0</v>
          </cell>
          <cell r="J116">
            <v>0</v>
          </cell>
          <cell r="K116">
            <v>-4.6413070584272988</v>
          </cell>
          <cell r="L116">
            <v>-13.126272455240013</v>
          </cell>
          <cell r="M116">
            <v>-152.36175084157824</v>
          </cell>
          <cell r="N116">
            <v>-408.8811335489313</v>
          </cell>
          <cell r="O116">
            <v>-271.14618577636179</v>
          </cell>
        </row>
        <row r="117">
          <cell r="F117">
            <v>0</v>
          </cell>
          <cell r="G117">
            <v>4138.274146272367</v>
          </cell>
          <cell r="H117">
            <v>0</v>
          </cell>
          <cell r="I117">
            <v>0</v>
          </cell>
          <cell r="J117">
            <v>0</v>
          </cell>
          <cell r="K117">
            <v>-7.7870818424724666</v>
          </cell>
          <cell r="L117">
            <v>-22.022968230458247</v>
          </cell>
          <cell r="M117">
            <v>-255.67442239139558</v>
          </cell>
          <cell r="N117">
            <v>-686.13968878241815</v>
          </cell>
          <cell r="O117">
            <v>-456.40716426338889</v>
          </cell>
        </row>
        <row r="118">
          <cell r="F118">
            <v>0</v>
          </cell>
          <cell r="G118">
            <v>253.15098383082437</v>
          </cell>
          <cell r="H118">
            <v>0</v>
          </cell>
          <cell r="I118">
            <v>0</v>
          </cell>
          <cell r="J118">
            <v>0</v>
          </cell>
          <cell r="K118">
            <v>-0.32734122025305135</v>
          </cell>
          <cell r="L118">
            <v>-1.432879506617293</v>
          </cell>
          <cell r="M118">
            <v>-10.86167492692169</v>
          </cell>
          <cell r="N118">
            <v>-44.656285868890549</v>
          </cell>
          <cell r="O118">
            <v>-22.700087000998479</v>
          </cell>
        </row>
        <row r="119">
          <cell r="F119">
            <v>0</v>
          </cell>
          <cell r="G119">
            <v>263.27702318405738</v>
          </cell>
          <cell r="H119">
            <v>0</v>
          </cell>
          <cell r="I119">
            <v>0</v>
          </cell>
          <cell r="J119">
            <v>0</v>
          </cell>
          <cell r="K119">
            <v>-0.33572115549152948</v>
          </cell>
          <cell r="L119">
            <v>-1.4695612219866958</v>
          </cell>
          <cell r="M119">
            <v>-11.086713336238333</v>
          </cell>
          <cell r="N119">
            <v>-45.570846603485421</v>
          </cell>
          <cell r="O119">
            <v>-23.136624781888628</v>
          </cell>
        </row>
        <row r="120">
          <cell r="F120">
            <v>0</v>
          </cell>
          <cell r="G120">
            <v>50730341.369048238</v>
          </cell>
          <cell r="H120">
            <v>14807903.144970985</v>
          </cell>
          <cell r="I120">
            <v>16152595.52784496</v>
          </cell>
          <cell r="J120">
            <v>10639545.599839782</v>
          </cell>
          <cell r="K120">
            <v>14641390.568454364</v>
          </cell>
          <cell r="L120">
            <v>11052227.929970937</v>
          </cell>
          <cell r="M120">
            <v>17032949.121892121</v>
          </cell>
          <cell r="N120">
            <v>12019245.898850828</v>
          </cell>
          <cell r="O120">
            <v>-94721988.559943289</v>
          </cell>
        </row>
        <row r="121">
          <cell r="F121">
            <v>0</v>
          </cell>
          <cell r="G121">
            <v>0</v>
          </cell>
          <cell r="H121">
            <v>7061210.6394162206</v>
          </cell>
          <cell r="I121">
            <v>14189980.817295929</v>
          </cell>
          <cell r="J121">
            <v>17810611.089233503</v>
          </cell>
          <cell r="K121">
            <v>22895378.363116473</v>
          </cell>
          <cell r="L121">
            <v>25555063.182510745</v>
          </cell>
          <cell r="M121">
            <v>30578099.114443399</v>
          </cell>
          <cell r="N121">
            <v>32045281.164700884</v>
          </cell>
          <cell r="O121">
            <v>-19799182.378406651</v>
          </cell>
        </row>
        <row r="122">
          <cell r="F122">
            <v>0</v>
          </cell>
          <cell r="G122">
            <v>173051.53057482775</v>
          </cell>
          <cell r="H122">
            <v>660946.67908319575</v>
          </cell>
          <cell r="I122">
            <v>1740593.0555026755</v>
          </cell>
          <cell r="J122">
            <v>2581803.7807440753</v>
          </cell>
          <cell r="K122">
            <v>3337104.7524884888</v>
          </cell>
          <cell r="L122">
            <v>4079718.7635039724</v>
          </cell>
          <cell r="M122">
            <v>4836908.3872993439</v>
          </cell>
          <cell r="N122">
            <v>5494162.1000979282</v>
          </cell>
          <cell r="O122">
            <v>4638908.4610218564</v>
          </cell>
        </row>
        <row r="123">
          <cell r="F123">
            <v>0</v>
          </cell>
          <cell r="G123">
            <v>84666.874195567623</v>
          </cell>
          <cell r="H123">
            <v>320730.68337396678</v>
          </cell>
          <cell r="I123">
            <v>879210.22736993188</v>
          </cell>
          <cell r="J123">
            <v>1377281.2049178402</v>
          </cell>
          <cell r="K123">
            <v>1866818.5417746184</v>
          </cell>
          <cell r="L123">
            <v>2369298.3327520899</v>
          </cell>
          <cell r="M123">
            <v>2899739.8646741849</v>
          </cell>
          <cell r="N123">
            <v>3358022.6109991372</v>
          </cell>
          <cell r="O123">
            <v>3087306.5315788668</v>
          </cell>
        </row>
        <row r="124"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215291.57695567323</v>
          </cell>
          <cell r="K124">
            <v>234843.53233961662</v>
          </cell>
          <cell r="L124">
            <v>333857.65547284117</v>
          </cell>
          <cell r="M124">
            <v>408303.83890264126</v>
          </cell>
          <cell r="N124">
            <v>973229.36595096579</v>
          </cell>
          <cell r="O124">
            <v>1170690.5929620573</v>
          </cell>
        </row>
        <row r="125">
          <cell r="F125">
            <v>0</v>
          </cell>
          <cell r="G125">
            <v>56950.700661948002</v>
          </cell>
          <cell r="H125">
            <v>357329.8072251213</v>
          </cell>
          <cell r="I125">
            <v>389710.52060902829</v>
          </cell>
          <cell r="J125">
            <v>324972.57175170991</v>
          </cell>
          <cell r="K125">
            <v>533010.13915402023</v>
          </cell>
          <cell r="L125">
            <v>524963.35170159349</v>
          </cell>
          <cell r="M125">
            <v>734538.04075019481</v>
          </cell>
          <cell r="N125">
            <v>665504.50686704332</v>
          </cell>
          <cell r="O125">
            <v>-1877246.2797285591</v>
          </cell>
        </row>
        <row r="126">
          <cell r="F126">
            <v>0</v>
          </cell>
          <cell r="G126">
            <v>25365170.684524119</v>
          </cell>
          <cell r="H126">
            <v>7403951.5724854926</v>
          </cell>
          <cell r="I126">
            <v>8076297.7639224799</v>
          </cell>
          <cell r="J126">
            <v>5319772.7999198912</v>
          </cell>
          <cell r="K126">
            <v>7320695.2842271822</v>
          </cell>
          <cell r="L126">
            <v>5526113.9649854684</v>
          </cell>
          <cell r="M126">
            <v>8516474.5609460603</v>
          </cell>
          <cell r="N126">
            <v>6009622.9494254142</v>
          </cell>
          <cell r="O126">
            <v>-47360994.279971644</v>
          </cell>
        </row>
        <row r="127">
          <cell r="F127">
            <v>0</v>
          </cell>
          <cell r="G127">
            <v>22772014.668876395</v>
          </cell>
          <cell r="H127">
            <v>26751832.607294917</v>
          </cell>
          <cell r="I127">
            <v>30311178.738174271</v>
          </cell>
          <cell r="J127">
            <v>30867570.723315746</v>
          </cell>
          <cell r="K127">
            <v>32616468.445572391</v>
          </cell>
          <cell r="L127">
            <v>32367205.707848869</v>
          </cell>
          <cell r="M127">
            <v>33672802.485100523</v>
          </cell>
          <cell r="N127">
            <v>33251373.881769191</v>
          </cell>
          <cell r="O127">
            <v>-20478465.354193799</v>
          </cell>
        </row>
        <row r="128">
          <cell r="F128">
            <v>0</v>
          </cell>
          <cell r="G128">
            <v>2394945.7276749387</v>
          </cell>
          <cell r="H128">
            <v>4127346.0121473493</v>
          </cell>
          <cell r="I128">
            <v>4959953.1792626344</v>
          </cell>
          <cell r="J128">
            <v>5552221.0689131254</v>
          </cell>
          <cell r="K128">
            <v>6143778.677577043</v>
          </cell>
          <cell r="L128">
            <v>6721458.1262601493</v>
          </cell>
          <cell r="M128">
            <v>6959033.8115662001</v>
          </cell>
          <cell r="N128">
            <v>7092151.5274135945</v>
          </cell>
          <cell r="O128">
            <v>5959674.9489850057</v>
          </cell>
        </row>
        <row r="129">
          <cell r="F129">
            <v>0</v>
          </cell>
          <cell r="G129">
            <v>1890029.4004598686</v>
          </cell>
          <cell r="H129">
            <v>3256043.7759083621</v>
          </cell>
          <cell r="I129">
            <v>3935900.9309284976</v>
          </cell>
          <cell r="J129">
            <v>4436621.0502396533</v>
          </cell>
          <cell r="K129">
            <v>4911492.1534533408</v>
          </cell>
          <cell r="L129">
            <v>5371449.3842324894</v>
          </cell>
          <cell r="M129">
            <v>5565249.374858154</v>
          </cell>
          <cell r="N129">
            <v>5677032.9299439071</v>
          </cell>
          <cell r="O129">
            <v>4794055.6306240913</v>
          </cell>
        </row>
        <row r="130">
          <cell r="F130">
            <v>0</v>
          </cell>
          <cell r="G130">
            <v>0</v>
          </cell>
          <cell r="H130">
            <v>0</v>
          </cell>
          <cell r="I130">
            <v>389402.83456980926</v>
          </cell>
          <cell r="J130">
            <v>119204.72140065835</v>
          </cell>
          <cell r="K130">
            <v>446969.98921161779</v>
          </cell>
          <cell r="L130">
            <v>182671.51730937898</v>
          </cell>
          <cell r="M130">
            <v>1425526.9094822153</v>
          </cell>
          <cell r="N130">
            <v>526588.63561442716</v>
          </cell>
          <cell r="O130">
            <v>1347790.4221688658</v>
          </cell>
        </row>
        <row r="131">
          <cell r="F131">
            <v>0</v>
          </cell>
          <cell r="G131">
            <v>1219597.4494692038</v>
          </cell>
          <cell r="H131">
            <v>357329.8072251213</v>
          </cell>
          <cell r="I131">
            <v>567113.55571957259</v>
          </cell>
          <cell r="J131">
            <v>681422.64633199607</v>
          </cell>
          <cell r="K131">
            <v>843515.4927933102</v>
          </cell>
          <cell r="L131">
            <v>789137.28797721129</v>
          </cell>
          <cell r="M131">
            <v>946750.58317688049</v>
          </cell>
          <cell r="N131">
            <v>825303.44959861017</v>
          </cell>
          <cell r="O131">
            <v>-1745169.6309322445</v>
          </cell>
        </row>
        <row r="132">
          <cell r="F132">
            <v>0</v>
          </cell>
          <cell r="G132">
            <v>17501299.05403984</v>
          </cell>
          <cell r="H132">
            <v>891571.61206419289</v>
          </cell>
          <cell r="I132">
            <v>4914836.2189758709</v>
          </cell>
          <cell r="J132">
            <v>330573.76802370645</v>
          </cell>
          <cell r="K132">
            <v>3616646.6125868722</v>
          </cell>
          <cell r="L132">
            <v>268875.02874227974</v>
          </cell>
          <cell r="M132">
            <v>3241419.2240651622</v>
          </cell>
          <cell r="N132">
            <v>304278.55537554808</v>
          </cell>
          <cell r="O132">
            <v>-20152057.309164677</v>
          </cell>
        </row>
        <row r="133">
          <cell r="F133">
            <v>0</v>
          </cell>
          <cell r="G133">
            <v>0</v>
          </cell>
          <cell r="H133">
            <v>422590.94113369868</v>
          </cell>
          <cell r="I133">
            <v>2792739.7586624851</v>
          </cell>
          <cell r="J133">
            <v>2770121.0526351924</v>
          </cell>
          <cell r="K133">
            <v>4305636.6086210767</v>
          </cell>
          <cell r="L133">
            <v>4111577.9371048296</v>
          </cell>
          <cell r="M133">
            <v>5304834.537768878</v>
          </cell>
          <cell r="N133">
            <v>4952924.2707411163</v>
          </cell>
          <cell r="O133">
            <v>-5714308.8263790812</v>
          </cell>
        </row>
        <row r="134">
          <cell r="F134">
            <v>0</v>
          </cell>
          <cell r="G134">
            <v>36857.19280459822</v>
          </cell>
          <cell r="H134">
            <v>85639.342686057789</v>
          </cell>
          <cell r="I134">
            <v>310287.82899323746</v>
          </cell>
          <cell r="J134">
            <v>594273.06181565882</v>
          </cell>
          <cell r="K134">
            <v>720133.02119594405</v>
          </cell>
          <cell r="L134">
            <v>885696.91205830371</v>
          </cell>
          <cell r="M134">
            <v>995531.36346918845</v>
          </cell>
          <cell r="N134">
            <v>1146112.4673007524</v>
          </cell>
          <cell r="O134">
            <v>859837.24077095138</v>
          </cell>
        </row>
        <row r="135">
          <cell r="F135">
            <v>0</v>
          </cell>
          <cell r="G135">
            <v>9491.2764581838219</v>
          </cell>
          <cell r="H135">
            <v>22339.409481266455</v>
          </cell>
          <cell r="I135">
            <v>84546.024472292411</v>
          </cell>
          <cell r="J135">
            <v>177409.598082977</v>
          </cell>
          <cell r="K135">
            <v>245837.33498771588</v>
          </cell>
          <cell r="L135">
            <v>314766.10078605422</v>
          </cell>
          <cell r="M135">
            <v>392236.12860850536</v>
          </cell>
          <cell r="N135">
            <v>472728.82371099584</v>
          </cell>
          <cell r="O135">
            <v>466184.71202582965</v>
          </cell>
        </row>
        <row r="136"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3463.0395925450171</v>
          </cell>
          <cell r="K136">
            <v>19089.00236994417</v>
          </cell>
          <cell r="L136">
            <v>3150.5254876336094</v>
          </cell>
          <cell r="M136">
            <v>24334.310228649363</v>
          </cell>
          <cell r="N136">
            <v>18432.09597429619</v>
          </cell>
          <cell r="O136">
            <v>112190.00020707095</v>
          </cell>
        </row>
        <row r="137">
          <cell r="F137">
            <v>0</v>
          </cell>
          <cell r="G137">
            <v>22202.405595667158</v>
          </cell>
          <cell r="H137">
            <v>44623.746038876918</v>
          </cell>
          <cell r="I137">
            <v>246165.57995840398</v>
          </cell>
          <cell r="J137">
            <v>30584.035603947472</v>
          </cell>
          <cell r="K137">
            <v>232221.88834893698</v>
          </cell>
          <cell r="L137">
            <v>111484.99683652246</v>
          </cell>
          <cell r="M137">
            <v>283038.93236527039</v>
          </cell>
          <cell r="N137">
            <v>164143.56056292952</v>
          </cell>
          <cell r="O137">
            <v>-847780.52514951455</v>
          </cell>
        </row>
        <row r="138">
          <cell r="F138">
            <v>0</v>
          </cell>
          <cell r="G138">
            <v>6302.579969586297</v>
          </cell>
          <cell r="H138">
            <v>14644.327599315884</v>
          </cell>
          <cell r="I138">
            <v>53059.218757843599</v>
          </cell>
          <cell r="J138">
            <v>103093.12673578438</v>
          </cell>
          <cell r="K138">
            <v>128478.22121451539</v>
          </cell>
          <cell r="L138">
            <v>160264.88032757491</v>
          </cell>
          <cell r="M138">
            <v>177516.67491005402</v>
          </cell>
          <cell r="N138">
            <v>199827.44751948523</v>
          </cell>
          <cell r="O138">
            <v>146453.49235107019</v>
          </cell>
        </row>
        <row r="139">
          <cell r="F139">
            <v>0</v>
          </cell>
          <cell r="G139">
            <v>8750649.5270199198</v>
          </cell>
          <cell r="H139">
            <v>445785.80603209644</v>
          </cell>
          <cell r="I139">
            <v>2457418.1094879354</v>
          </cell>
          <cell r="J139">
            <v>165286.88401185322</v>
          </cell>
          <cell r="K139">
            <v>1808323.3062934361</v>
          </cell>
          <cell r="L139">
            <v>134437.51437113987</v>
          </cell>
          <cell r="M139">
            <v>1620709.6120325811</v>
          </cell>
          <cell r="N139">
            <v>152139.27768777404</v>
          </cell>
          <cell r="O139">
            <v>-10076028.654582338</v>
          </cell>
        </row>
        <row r="140">
          <cell r="F140">
            <v>0</v>
          </cell>
          <cell r="G140">
            <v>5797357.0133912759</v>
          </cell>
          <cell r="H140">
            <v>5441646.5516481092</v>
          </cell>
          <cell r="I140">
            <v>6417184.8593604611</v>
          </cell>
          <cell r="J140">
            <v>5750071.4758655122</v>
          </cell>
          <cell r="K140">
            <v>6193121.7668791274</v>
          </cell>
          <cell r="L140">
            <v>5391560.131084471</v>
          </cell>
          <cell r="M140">
            <v>5464664.0175446272</v>
          </cell>
          <cell r="N140">
            <v>4656081.7395408899</v>
          </cell>
          <cell r="O140">
            <v>-3442884.0720369848</v>
          </cell>
        </row>
        <row r="141">
          <cell r="F141">
            <v>0</v>
          </cell>
          <cell r="G141">
            <v>676330.26548374363</v>
          </cell>
          <cell r="H141">
            <v>1490710.8192839415</v>
          </cell>
          <cell r="I141">
            <v>1539492.2024146472</v>
          </cell>
          <cell r="J141">
            <v>1605172.4706884993</v>
          </cell>
          <cell r="K141">
            <v>1700825.61590589</v>
          </cell>
          <cell r="L141">
            <v>1829275.3188241322</v>
          </cell>
          <cell r="M141">
            <v>1849458.5713008286</v>
          </cell>
          <cell r="N141">
            <v>1887026.8191312291</v>
          </cell>
          <cell r="O141">
            <v>1565837.7288465137</v>
          </cell>
        </row>
        <row r="142">
          <cell r="F142">
            <v>0</v>
          </cell>
          <cell r="G142">
            <v>299180.23111283086</v>
          </cell>
          <cell r="H142">
            <v>659388.59642559104</v>
          </cell>
          <cell r="I142">
            <v>705226.22267365421</v>
          </cell>
          <cell r="J142">
            <v>766659.99122129474</v>
          </cell>
          <cell r="K142">
            <v>815790.64611804695</v>
          </cell>
          <cell r="L142">
            <v>881733.45496242843</v>
          </cell>
          <cell r="M142">
            <v>885132.20889993082</v>
          </cell>
          <cell r="N142">
            <v>894395.7857369046</v>
          </cell>
          <cell r="O142">
            <v>1027501.0394442525</v>
          </cell>
        </row>
        <row r="143">
          <cell r="F143">
            <v>0</v>
          </cell>
          <cell r="G143">
            <v>160415.04800344558</v>
          </cell>
          <cell r="H143">
            <v>8188.6378533121197</v>
          </cell>
          <cell r="I143">
            <v>131332.75525513134</v>
          </cell>
          <cell r="J143">
            <v>71303.068601798004</v>
          </cell>
          <cell r="K143">
            <v>120561.31869791637</v>
          </cell>
          <cell r="L143">
            <v>81153.606354593605</v>
          </cell>
          <cell r="M143">
            <v>297338.30859036028</v>
          </cell>
          <cell r="N143">
            <v>102206.01138287863</v>
          </cell>
          <cell r="O143">
            <v>-55968.27890745824</v>
          </cell>
        </row>
        <row r="144">
          <cell r="F144">
            <v>0</v>
          </cell>
          <cell r="G144">
            <v>666354.08928007924</v>
          </cell>
          <cell r="H144">
            <v>88752.147820958548</v>
          </cell>
          <cell r="I144">
            <v>330910.70699935569</v>
          </cell>
          <cell r="J144">
            <v>288695.69239733438</v>
          </cell>
          <cell r="K144">
            <v>428068.34012453223</v>
          </cell>
          <cell r="L144">
            <v>329839.84426909371</v>
          </cell>
          <cell r="M144">
            <v>442973.77709403745</v>
          </cell>
          <cell r="N144">
            <v>340556.75120269338</v>
          </cell>
          <cell r="O144">
            <v>-431526.70856598462</v>
          </cell>
        </row>
        <row r="145">
          <cell r="F145">
            <v>0</v>
          </cell>
          <cell r="G145">
            <v>109932.42700728134</v>
          </cell>
          <cell r="H145">
            <v>243490.35947878152</v>
          </cell>
          <cell r="I145">
            <v>268999.8695875227</v>
          </cell>
          <cell r="J145">
            <v>303605.10415995715</v>
          </cell>
          <cell r="K145">
            <v>322129.35310549347</v>
          </cell>
          <cell r="L145">
            <v>347430.77030621376</v>
          </cell>
          <cell r="M145">
            <v>353003.90659989335</v>
          </cell>
          <cell r="N145">
            <v>362645.93952553399</v>
          </cell>
          <cell r="O145">
            <v>325242.72646784765</v>
          </cell>
        </row>
        <row r="146">
          <cell r="F146">
            <v>0</v>
          </cell>
          <cell r="G146">
            <v>1083650.9264593781</v>
          </cell>
          <cell r="H146">
            <v>10004.180888988081</v>
          </cell>
          <cell r="I146">
            <v>571864.29332074139</v>
          </cell>
          <cell r="J146">
            <v>11249.154866573535</v>
          </cell>
          <cell r="K146">
            <v>559721.86362878978</v>
          </cell>
          <cell r="L146">
            <v>13134.458424638682</v>
          </cell>
          <cell r="M146">
            <v>545619.44843840285</v>
          </cell>
          <cell r="N146">
            <v>15181.69860592775</v>
          </cell>
          <cell r="O146">
            <v>-1826252.8366563888</v>
          </cell>
        </row>
        <row r="147">
          <cell r="F147">
            <v>0</v>
          </cell>
          <cell r="G147">
            <v>1095.060540989964</v>
          </cell>
          <cell r="H147">
            <v>1396.5106457844042</v>
          </cell>
          <cell r="I147">
            <v>84853.709685282345</v>
          </cell>
          <cell r="J147">
            <v>42140.46668585595</v>
          </cell>
          <cell r="K147">
            <v>91858.888383978745</v>
          </cell>
          <cell r="L147">
            <v>50375.715893689536</v>
          </cell>
          <cell r="M147">
            <v>91870.119364209531</v>
          </cell>
          <cell r="N147">
            <v>51869.664318115552</v>
          </cell>
          <cell r="O147">
            <v>-331416.38189172663</v>
          </cell>
        </row>
        <row r="148">
          <cell r="F148">
            <v>0</v>
          </cell>
          <cell r="G148">
            <v>11006.09300846722</v>
          </cell>
          <cell r="H148">
            <v>10210.356354156511</v>
          </cell>
          <cell r="I148">
            <v>53640.435110292041</v>
          </cell>
          <cell r="J148">
            <v>99591.482611217609</v>
          </cell>
          <cell r="K148">
            <v>111363.02000572522</v>
          </cell>
          <cell r="L148">
            <v>128054.15435411726</v>
          </cell>
          <cell r="M148">
            <v>129691.48390608377</v>
          </cell>
          <cell r="N148">
            <v>127028.54687304227</v>
          </cell>
          <cell r="O148">
            <v>68906.152455723932</v>
          </cell>
        </row>
        <row r="149">
          <cell r="F149">
            <v>0</v>
          </cell>
          <cell r="G149">
            <v>6960.8416758789772</v>
          </cell>
          <cell r="H149">
            <v>1868.704063152456</v>
          </cell>
          <cell r="I149">
            <v>42293.168088083665</v>
          </cell>
          <cell r="J149">
            <v>91094.815654800186</v>
          </cell>
          <cell r="K149">
            <v>114655.73871829858</v>
          </cell>
          <cell r="L149">
            <v>129106.28784135531</v>
          </cell>
          <cell r="M149">
            <v>148679.40303973187</v>
          </cell>
          <cell r="N149">
            <v>159078.44033851582</v>
          </cell>
          <cell r="O149">
            <v>117798.5218938633</v>
          </cell>
        </row>
        <row r="150">
          <cell r="F150">
            <v>0</v>
          </cell>
          <cell r="G150">
            <v>12374.788651772818</v>
          </cell>
          <cell r="H150">
            <v>1603.1468477711092</v>
          </cell>
          <cell r="I150">
            <v>81768.296302877076</v>
          </cell>
          <cell r="J150">
            <v>147366.91932188935</v>
          </cell>
          <cell r="K150">
            <v>215221.4701095882</v>
          </cell>
          <cell r="L150">
            <v>268265.05586741236</v>
          </cell>
          <cell r="M150">
            <v>320990.11766243353</v>
          </cell>
          <cell r="N150">
            <v>358387.81367608026</v>
          </cell>
          <cell r="O150">
            <v>271377.53384616319</v>
          </cell>
        </row>
        <row r="151">
          <cell r="F151">
            <v>0</v>
          </cell>
          <cell r="G151">
            <v>41188.456929863183</v>
          </cell>
          <cell r="H151">
            <v>56892.452807548943</v>
          </cell>
          <cell r="I151">
            <v>170757.29903479715</v>
          </cell>
          <cell r="J151">
            <v>262198.12531595089</v>
          </cell>
          <cell r="K151">
            <v>355235.37215343793</v>
          </cell>
          <cell r="L151">
            <v>424250.6973169354</v>
          </cell>
          <cell r="M151">
            <v>485898.55501747772</v>
          </cell>
          <cell r="N151">
            <v>522328.99025848205</v>
          </cell>
          <cell r="O151">
            <v>376355.84341674508</v>
          </cell>
        </row>
        <row r="152">
          <cell r="F152">
            <v>0</v>
          </cell>
          <cell r="G152">
            <v>37281.739025164774</v>
          </cell>
          <cell r="H152">
            <v>32889.334633724051</v>
          </cell>
          <cell r="I152">
            <v>187218.14225937513</v>
          </cell>
          <cell r="J152">
            <v>321705.73725473788</v>
          </cell>
          <cell r="K152">
            <v>428299.28441495146</v>
          </cell>
          <cell r="L152">
            <v>509273.14260690584</v>
          </cell>
          <cell r="M152">
            <v>561060.74767247832</v>
          </cell>
          <cell r="N152">
            <v>579258.34559134021</v>
          </cell>
          <cell r="O152">
            <v>358172.42578817718</v>
          </cell>
        </row>
        <row r="153">
          <cell r="F153">
            <v>0</v>
          </cell>
          <cell r="G153">
            <v>541825.46322968905</v>
          </cell>
          <cell r="H153">
            <v>5002.0904444940406</v>
          </cell>
          <cell r="I153">
            <v>285932.14666037069</v>
          </cell>
          <cell r="J153">
            <v>5624.5774332867677</v>
          </cell>
          <cell r="K153">
            <v>279860.93181439489</v>
          </cell>
          <cell r="L153">
            <v>6567.2292123193411</v>
          </cell>
          <cell r="M153">
            <v>272809.72421920142</v>
          </cell>
          <cell r="N153">
            <v>7590.8493029638748</v>
          </cell>
          <cell r="O153">
            <v>-913126.41832819441</v>
          </cell>
        </row>
        <row r="154">
          <cell r="F154">
            <v>0</v>
          </cell>
          <cell r="G154">
            <v>460329.5899427798</v>
          </cell>
          <cell r="H154">
            <v>341533.98688333482</v>
          </cell>
          <cell r="I154">
            <v>472360.72383001994</v>
          </cell>
          <cell r="J154">
            <v>352825.95762660546</v>
          </cell>
          <cell r="K154">
            <v>466730.08457589278</v>
          </cell>
          <cell r="L154">
            <v>349897.58453103644</v>
          </cell>
          <cell r="M154">
            <v>456453.9091854553</v>
          </cell>
          <cell r="N154">
            <v>341420.46073282615</v>
          </cell>
          <cell r="O154">
            <v>-690256.44860502717</v>
          </cell>
        </row>
        <row r="155">
          <cell r="F155">
            <v>0</v>
          </cell>
          <cell r="G155">
            <v>131607.37729629775</v>
          </cell>
          <cell r="H155">
            <v>239312.10408322641</v>
          </cell>
          <cell r="I155">
            <v>244542.3796114391</v>
          </cell>
          <cell r="J155">
            <v>249349.16462705127</v>
          </cell>
          <cell r="K155">
            <v>243182.74040127569</v>
          </cell>
          <cell r="L155">
            <v>236969.52878359699</v>
          </cell>
          <cell r="M155">
            <v>235108.31709132111</v>
          </cell>
          <cell r="N155">
            <v>233532.16892598115</v>
          </cell>
          <cell r="O155">
            <v>141994.11384789634</v>
          </cell>
        </row>
        <row r="156">
          <cell r="F156">
            <v>0</v>
          </cell>
          <cell r="G156">
            <v>67141.330604160321</v>
          </cell>
          <cell r="H156">
            <v>122100.65308489151</v>
          </cell>
          <cell r="I156">
            <v>122739.67485330538</v>
          </cell>
          <cell r="J156">
            <v>123118.35839189155</v>
          </cell>
          <cell r="K156">
            <v>122091.43103677951</v>
          </cell>
          <cell r="L156">
            <v>121096.95178404923</v>
          </cell>
          <cell r="M156">
            <v>120549.10834287902</v>
          </cell>
          <cell r="N156">
            <v>120143.51397777414</v>
          </cell>
          <cell r="O156">
            <v>73558.373223778122</v>
          </cell>
        </row>
        <row r="157">
          <cell r="F157">
            <v>0</v>
          </cell>
          <cell r="G157">
            <v>0</v>
          </cell>
          <cell r="H157">
            <v>0</v>
          </cell>
          <cell r="I157">
            <v>30841.227051232803</v>
          </cell>
          <cell r="J157">
            <v>295.88960835990326</v>
          </cell>
          <cell r="K157">
            <v>42327.264828471772</v>
          </cell>
          <cell r="L157">
            <v>576.52756752366838</v>
          </cell>
          <cell r="M157">
            <v>44188.987569027166</v>
          </cell>
          <cell r="N157">
            <v>794.04051197606532</v>
          </cell>
          <cell r="O157">
            <v>43509.324265753909</v>
          </cell>
        </row>
        <row r="158">
          <cell r="F158">
            <v>0</v>
          </cell>
          <cell r="G158">
            <v>24825.68728389388</v>
          </cell>
          <cell r="H158">
            <v>229.4870101064329</v>
          </cell>
          <cell r="I158">
            <v>24611.548508621912</v>
          </cell>
          <cell r="J158">
            <v>23501.927966782467</v>
          </cell>
          <cell r="K158">
            <v>34711.444173819596</v>
          </cell>
          <cell r="L158">
            <v>20705.822122650043</v>
          </cell>
          <cell r="M158">
            <v>32847.703005836127</v>
          </cell>
          <cell r="N158">
            <v>20607.379673995856</v>
          </cell>
          <cell r="O158">
            <v>-21875.660653034956</v>
          </cell>
        </row>
        <row r="159">
          <cell r="F159">
            <v>0</v>
          </cell>
          <cell r="G159">
            <v>23689.327913333593</v>
          </cell>
          <cell r="H159">
            <v>43076.178734980749</v>
          </cell>
          <cell r="I159">
            <v>49305.092815637508</v>
          </cell>
          <cell r="J159">
            <v>55575.003799759848</v>
          </cell>
          <cell r="K159">
            <v>53322.373965695682</v>
          </cell>
          <cell r="L159">
            <v>51011.843047810187</v>
          </cell>
          <cell r="M159">
            <v>50317.299003790926</v>
          </cell>
          <cell r="N159">
            <v>49676.382419879679</v>
          </cell>
          <cell r="O159">
            <v>32981.019214345521</v>
          </cell>
        </row>
        <row r="160">
          <cell r="F160">
            <v>0</v>
          </cell>
          <cell r="G160">
            <v>-1450553.3862978222</v>
          </cell>
          <cell r="H160">
            <v>-37952.191949155713</v>
          </cell>
          <cell r="I160">
            <v>111187.11897952302</v>
          </cell>
          <cell r="J160">
            <v>2117.5783506203197</v>
          </cell>
          <cell r="K160">
            <v>416585.73353211198</v>
          </cell>
          <cell r="L160">
            <v>7933.9489911667761</v>
          </cell>
          <cell r="M160">
            <v>69295.54328623983</v>
          </cell>
          <cell r="N160">
            <v>-1043.4891735812043</v>
          </cell>
          <cell r="O160">
            <v>199047.25444165018</v>
          </cell>
        </row>
        <row r="161">
          <cell r="F161">
            <v>0</v>
          </cell>
          <cell r="G161">
            <v>0</v>
          </cell>
          <cell r="H161">
            <v>-18120.230424082431</v>
          </cell>
          <cell r="I161">
            <v>37418.934924211746</v>
          </cell>
          <cell r="J161">
            <v>36811.904964621499</v>
          </cell>
          <cell r="K161">
            <v>238565.77631635638</v>
          </cell>
          <cell r="L161">
            <v>228406.82519437998</v>
          </cell>
          <cell r="M161">
            <v>244584.03158430583</v>
          </cell>
          <cell r="N161">
            <v>217608.88025048445</v>
          </cell>
          <cell r="O161">
            <v>284309.67663209722</v>
          </cell>
        </row>
        <row r="162">
          <cell r="F162">
            <v>0</v>
          </cell>
          <cell r="G162">
            <v>-2536.0355827705816</v>
          </cell>
          <cell r="H162">
            <v>-4340.2429353857033</v>
          </cell>
          <cell r="I162">
            <v>1780.2815540394254</v>
          </cell>
          <cell r="J162">
            <v>9340.2421948736483</v>
          </cell>
          <cell r="K162">
            <v>33577.212671012705</v>
          </cell>
          <cell r="L162">
            <v>61868.247785691223</v>
          </cell>
          <cell r="M162">
            <v>66431.01060664485</v>
          </cell>
          <cell r="N162">
            <v>72190.382866834698</v>
          </cell>
          <cell r="O162">
            <v>81012.387416196623</v>
          </cell>
        </row>
        <row r="163">
          <cell r="F163">
            <v>0</v>
          </cell>
          <cell r="G163">
            <v>-553.20641054575935</v>
          </cell>
          <cell r="H163">
            <v>-820.01306445049954</v>
          </cell>
          <cell r="I163">
            <v>56.981204859813886</v>
          </cell>
          <cell r="J163">
            <v>1569.8151949175635</v>
          </cell>
          <cell r="K163">
            <v>6288.0532114841526</v>
          </cell>
          <cell r="L163">
            <v>13523.308602009489</v>
          </cell>
          <cell r="M163">
            <v>17872.383198726853</v>
          </cell>
          <cell r="N163">
            <v>25856.882202041095</v>
          </cell>
          <cell r="O163">
            <v>32220.175133473233</v>
          </cell>
        </row>
        <row r="164"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4.5872451430822544E-6</v>
          </cell>
          <cell r="O164">
            <v>-1.3208517656453665E-5</v>
          </cell>
        </row>
        <row r="165">
          <cell r="F165">
            <v>0</v>
          </cell>
          <cell r="G165">
            <v>999.49520600608798</v>
          </cell>
          <cell r="H165">
            <v>-2351.634956909968</v>
          </cell>
          <cell r="I165">
            <v>6892.1927778717009</v>
          </cell>
          <cell r="J165">
            <v>131.25977848260865</v>
          </cell>
          <cell r="K165">
            <v>25854.423544294103</v>
          </cell>
          <cell r="L165">
            <v>492.23656668146623</v>
          </cell>
          <cell r="M165">
            <v>4301.2845200711772</v>
          </cell>
          <cell r="N165">
            <v>-64.846243143759736</v>
          </cell>
          <cell r="O165">
            <v>12379.149647226615</v>
          </cell>
        </row>
        <row r="166">
          <cell r="F166">
            <v>0</v>
          </cell>
          <cell r="G166">
            <v>-319.54048342909334</v>
          </cell>
          <cell r="H166">
            <v>-546.87060985859853</v>
          </cell>
          <cell r="I166">
            <v>224.31547580896773</v>
          </cell>
          <cell r="J166">
            <v>1099.1437967748777</v>
          </cell>
          <cell r="K166">
            <v>4262.6107551243294</v>
          </cell>
          <cell r="L166">
            <v>8039.9989182904519</v>
          </cell>
          <cell r="M166">
            <v>8939.9011408829883</v>
          </cell>
          <cell r="N166">
            <v>10088.45683887562</v>
          </cell>
          <cell r="O166">
            <v>10778.08000827547</v>
          </cell>
        </row>
        <row r="167">
          <cell r="F167">
            <v>0</v>
          </cell>
          <cell r="G167">
            <v>-725276.69314891112</v>
          </cell>
          <cell r="H167">
            <v>-18976.095974577856</v>
          </cell>
          <cell r="I167">
            <v>55593.559489761508</v>
          </cell>
          <cell r="J167">
            <v>1058.7891753101599</v>
          </cell>
          <cell r="K167">
            <v>208292.86676605599</v>
          </cell>
          <cell r="L167">
            <v>3966.974495583388</v>
          </cell>
          <cell r="M167">
            <v>34647.771643119915</v>
          </cell>
          <cell r="N167">
            <v>-521.74458679060217</v>
          </cell>
          <cell r="O167">
            <v>99523.627220825088</v>
          </cell>
        </row>
        <row r="168">
          <cell r="F168">
            <v>0</v>
          </cell>
          <cell r="G168">
            <v>-702323.16578523442</v>
          </cell>
          <cell r="H168">
            <v>-634656.09712789685</v>
          </cell>
          <cell r="I168">
            <v>-495678.43148096395</v>
          </cell>
          <cell r="J168">
            <v>-415208.54901373782</v>
          </cell>
          <cell r="K168">
            <v>-139135.93042746029</v>
          </cell>
          <cell r="L168">
            <v>-81040.883413433679</v>
          </cell>
          <cell r="M168">
            <v>-6681.9267553822283</v>
          </cell>
          <cell r="N168">
            <v>2909.4139893709253</v>
          </cell>
          <cell r="O168">
            <v>107998.95049959239</v>
          </cell>
        </row>
        <row r="169">
          <cell r="F169">
            <v>0</v>
          </cell>
          <cell r="G169">
            <v>-102994.3492243533</v>
          </cell>
          <cell r="H169">
            <v>-185182.76392703081</v>
          </cell>
          <cell r="I169">
            <v>-178610.90322117758</v>
          </cell>
          <cell r="J169">
            <v>-170603.01804680072</v>
          </cell>
          <cell r="K169">
            <v>-145945.07904385435</v>
          </cell>
          <cell r="L169">
            <v>-117240.51910385996</v>
          </cell>
          <cell r="M169">
            <v>-79065.63290527917</v>
          </cell>
          <cell r="N169">
            <v>-16264.450609085372</v>
          </cell>
          <cell r="O169">
            <v>-7231.7321417059966</v>
          </cell>
        </row>
        <row r="170">
          <cell r="F170">
            <v>0</v>
          </cell>
          <cell r="G170">
            <v>-47232.438802293218</v>
          </cell>
          <cell r="H170">
            <v>-84906.918957815476</v>
          </cell>
          <cell r="I170">
            <v>-81898.772279541896</v>
          </cell>
          <cell r="J170">
            <v>-78233.379520386254</v>
          </cell>
          <cell r="K170">
            <v>-66961.027605265059</v>
          </cell>
          <cell r="L170">
            <v>-53839.167503005658</v>
          </cell>
          <cell r="M170">
            <v>-37240.106800615591</v>
          </cell>
          <cell r="N170">
            <v>-10045.299951889192</v>
          </cell>
          <cell r="O170">
            <v>-5841.7895844754785</v>
          </cell>
        </row>
        <row r="171"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-2352.456910195398</v>
          </cell>
          <cell r="N171">
            <v>-60.873368726635917</v>
          </cell>
          <cell r="O171">
            <v>178.33843432179975</v>
          </cell>
        </row>
        <row r="172">
          <cell r="F172">
            <v>0</v>
          </cell>
          <cell r="G172">
            <v>-89608.073135720391</v>
          </cell>
          <cell r="H172">
            <v>-2347.9758046535703</v>
          </cell>
          <cell r="I172">
            <v>234.00702190600805</v>
          </cell>
          <cell r="J172">
            <v>-18292.962604688051</v>
          </cell>
          <cell r="K172">
            <v>8705.5729169621482</v>
          </cell>
          <cell r="L172">
            <v>-14648.9673135905</v>
          </cell>
          <cell r="M172">
            <v>-9389.3591614975812</v>
          </cell>
          <cell r="N172">
            <v>-12624.104102183666</v>
          </cell>
          <cell r="O172">
            <v>4368.5865542177389</v>
          </cell>
        </row>
        <row r="173">
          <cell r="F173">
            <v>0</v>
          </cell>
          <cell r="G173">
            <v>-12977.288002268515</v>
          </cell>
          <cell r="H173">
            <v>-23333.028254805882</v>
          </cell>
          <cell r="I173">
            <v>-23701.519126042422</v>
          </cell>
          <cell r="J173">
            <v>-24812.30357975245</v>
          </cell>
          <cell r="K173">
            <v>-20397.256982059364</v>
          </cell>
          <cell r="L173">
            <v>-14528.085863186567</v>
          </cell>
          <cell r="M173">
            <v>-8610.2771841316862</v>
          </cell>
          <cell r="N173">
            <v>1061.8421766903668</v>
          </cell>
          <cell r="O173">
            <v>2325.2878230381375</v>
          </cell>
        </row>
        <row r="174">
          <cell r="F174">
            <v>0</v>
          </cell>
          <cell r="G174">
            <v>-7820894.3262766805</v>
          </cell>
          <cell r="H174">
            <v>-543304.93871624023</v>
          </cell>
          <cell r="I174">
            <v>4472977.8331386149</v>
          </cell>
          <cell r="J174">
            <v>140158.90618066597</v>
          </cell>
          <cell r="K174">
            <v>1884112.5421859731</v>
          </cell>
          <cell r="L174">
            <v>43234.432955442753</v>
          </cell>
          <cell r="M174">
            <v>484002.13783213764</v>
          </cell>
          <cell r="N174">
            <v>-46287.133558212859</v>
          </cell>
          <cell r="O174">
            <v>-360608.67402586463</v>
          </cell>
        </row>
        <row r="175">
          <cell r="F175">
            <v>0</v>
          </cell>
          <cell r="G175">
            <v>0</v>
          </cell>
          <cell r="H175">
            <v>-27873.013583192544</v>
          </cell>
          <cell r="I175">
            <v>222555.98253132199</v>
          </cell>
          <cell r="J175">
            <v>197554.35502684143</v>
          </cell>
          <cell r="K175">
            <v>270515.04564432229</v>
          </cell>
          <cell r="L175">
            <v>229666.62621508579</v>
          </cell>
          <cell r="M175">
            <v>214557.79481885862</v>
          </cell>
          <cell r="N175">
            <v>168897.44858793315</v>
          </cell>
          <cell r="O175">
            <v>108556.47316747493</v>
          </cell>
        </row>
        <row r="176">
          <cell r="F176">
            <v>0</v>
          </cell>
          <cell r="G176">
            <v>-78963.214696823532</v>
          </cell>
          <cell r="H176">
            <v>-146196.12479975563</v>
          </cell>
          <cell r="I176">
            <v>487646.45167175779</v>
          </cell>
          <cell r="J176">
            <v>1136408.1848072817</v>
          </cell>
          <cell r="K176">
            <v>1242011.8401006034</v>
          </cell>
          <cell r="L176">
            <v>1351848.6938985786</v>
          </cell>
          <cell r="M176">
            <v>1220542.6534095984</v>
          </cell>
          <cell r="N176">
            <v>1040718.8689433523</v>
          </cell>
          <cell r="O176">
            <v>810647.98665118741</v>
          </cell>
        </row>
        <row r="177">
          <cell r="F177">
            <v>0</v>
          </cell>
          <cell r="G177">
            <v>-2275.9211248939628</v>
          </cell>
          <cell r="H177">
            <v>-3963.5018328680994</v>
          </cell>
          <cell r="I177">
            <v>12184.73428090135</v>
          </cell>
          <cell r="J177">
            <v>32659.928061888597</v>
          </cell>
          <cell r="K177">
            <v>37319.943773133084</v>
          </cell>
          <cell r="L177">
            <v>42712.471713586398</v>
          </cell>
          <cell r="M177">
            <v>42992.931048200793</v>
          </cell>
          <cell r="N177">
            <v>42413.562484464746</v>
          </cell>
          <cell r="O177">
            <v>38649.393920507246</v>
          </cell>
        </row>
        <row r="178">
          <cell r="F178">
            <v>0</v>
          </cell>
          <cell r="G178">
            <v>-1876.9220964037315</v>
          </cell>
          <cell r="H178">
            <v>-3210.1958472072297</v>
          </cell>
          <cell r="I178">
            <v>9619.0931697911838</v>
          </cell>
          <cell r="J178">
            <v>26824.164660420553</v>
          </cell>
          <cell r="K178">
            <v>31099.249982148835</v>
          </cell>
          <cell r="L178">
            <v>35990.72454258753</v>
          </cell>
          <cell r="M178">
            <v>37012.711479141173</v>
          </cell>
          <cell r="N178">
            <v>37371.463612923093</v>
          </cell>
          <cell r="O178">
            <v>34799.790049912895</v>
          </cell>
        </row>
        <row r="179">
          <cell r="F179">
            <v>0</v>
          </cell>
          <cell r="G179">
            <v>242.67826155798917</v>
          </cell>
          <cell r="H179">
            <v>-1428.9236678714899</v>
          </cell>
          <cell r="I179">
            <v>11769.72713214125</v>
          </cell>
          <cell r="J179">
            <v>368.77158375346568</v>
          </cell>
          <cell r="K179">
            <v>4964.7839145879316</v>
          </cell>
          <cell r="L179">
            <v>113.85270723449671</v>
          </cell>
          <cell r="M179">
            <v>1275.499326374108</v>
          </cell>
          <cell r="N179">
            <v>-122.15038957826972</v>
          </cell>
          <cell r="O179">
            <v>-952.65583816045125</v>
          </cell>
        </row>
        <row r="180">
          <cell r="F180">
            <v>0</v>
          </cell>
          <cell r="G180">
            <v>-102.41645062022832</v>
          </cell>
          <cell r="H180">
            <v>-178.35758247906449</v>
          </cell>
          <cell r="I180">
            <v>548.31304264056087</v>
          </cell>
          <cell r="J180">
            <v>1486.5435436855028</v>
          </cell>
          <cell r="K180">
            <v>1627.6020240928979</v>
          </cell>
          <cell r="L180">
            <v>1800.1717632718266</v>
          </cell>
          <cell r="M180">
            <v>1723.9545732578606</v>
          </cell>
          <cell r="N180">
            <v>1596.2069374937644</v>
          </cell>
          <cell r="O180">
            <v>1369.9616161818717</v>
          </cell>
        </row>
        <row r="181">
          <cell r="F181">
            <v>0</v>
          </cell>
          <cell r="G181">
            <v>-38.001442837987305</v>
          </cell>
          <cell r="H181">
            <v>-53.765619397843395</v>
          </cell>
          <cell r="I181">
            <v>117.4548880680406</v>
          </cell>
          <cell r="J181">
            <v>512.98192262220618</v>
          </cell>
          <cell r="K181">
            <v>521.49941053177452</v>
          </cell>
          <cell r="L181">
            <v>614.89414623620598</v>
          </cell>
          <cell r="M181">
            <v>546.90567675065051</v>
          </cell>
          <cell r="N181">
            <v>479.50032373181426</v>
          </cell>
          <cell r="O181">
            <v>383.5122210605096</v>
          </cell>
        </row>
        <row r="182"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</row>
        <row r="183"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</row>
        <row r="184"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</row>
        <row r="185">
          <cell r="F185">
            <v>0</v>
          </cell>
          <cell r="G185">
            <v>2218.7197473691626</v>
          </cell>
          <cell r="H185">
            <v>0</v>
          </cell>
          <cell r="I185">
            <v>280370.0408902627</v>
          </cell>
          <cell r="J185">
            <v>120418.66740827939</v>
          </cell>
          <cell r="K185">
            <v>359551.40964899113</v>
          </cell>
          <cell r="L185">
            <v>185950.50220159924</v>
          </cell>
          <cell r="M185">
            <v>1092837.7711604633</v>
          </cell>
          <cell r="N185">
            <v>539934.48056354153</v>
          </cell>
          <cell r="O185">
            <v>1163486.8607341712</v>
          </cell>
        </row>
        <row r="186">
          <cell r="F186">
            <v>0</v>
          </cell>
          <cell r="G186">
            <v>201602.59834595906</v>
          </cell>
          <cell r="H186">
            <v>9908.2518025076697</v>
          </cell>
          <cell r="I186">
            <v>229368.24043681048</v>
          </cell>
          <cell r="J186">
            <v>90466.990915155067</v>
          </cell>
          <cell r="K186">
            <v>195044.61536293759</v>
          </cell>
          <cell r="L186">
            <v>102007.99952909494</v>
          </cell>
          <cell r="M186">
            <v>597954.04606518929</v>
          </cell>
          <cell r="N186">
            <v>145972.10990218155</v>
          </cell>
          <cell r="O186">
            <v>357862.71421094763</v>
          </cell>
        </row>
        <row r="187">
          <cell r="F187">
            <v>0</v>
          </cell>
          <cell r="G187">
            <v>20137.951613195582</v>
          </cell>
          <cell r="H187">
            <v>1731.3985955927978</v>
          </cell>
          <cell r="I187">
            <v>154926.81043777012</v>
          </cell>
          <cell r="J187">
            <v>159475.83364466921</v>
          </cell>
          <cell r="K187">
            <v>305599.17714419431</v>
          </cell>
          <cell r="L187">
            <v>290348.91010973096</v>
          </cell>
          <cell r="M187">
            <v>409186.39739773032</v>
          </cell>
          <cell r="N187">
            <v>387916.40252310084</v>
          </cell>
          <cell r="O187">
            <v>346794.1192431557</v>
          </cell>
        </row>
        <row r="188">
          <cell r="F188">
            <v>0</v>
          </cell>
          <cell r="G188">
            <v>45.843773947034769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-2352.4569101953971</v>
          </cell>
          <cell r="N188">
            <v>-30.436682069695379</v>
          </cell>
          <cell r="O188">
            <v>89.169210556641033</v>
          </cell>
        </row>
        <row r="189">
          <cell r="F189">
            <v>0</v>
          </cell>
          <cell r="G189">
            <v>6863.3699691149795</v>
          </cell>
          <cell r="H189">
            <v>0</v>
          </cell>
          <cell r="I189">
            <v>-115981.65125883406</v>
          </cell>
          <cell r="J189">
            <v>1.9885074907440062E-12</v>
          </cell>
          <cell r="K189">
            <v>-10645.055473185683</v>
          </cell>
          <cell r="L189">
            <v>-8.8818326380731956E-9</v>
          </cell>
          <cell r="M189">
            <v>-132137.41219283125</v>
          </cell>
          <cell r="N189">
            <v>-3.4240975308367861E-8</v>
          </cell>
          <cell r="O189">
            <v>-81757.018595464324</v>
          </cell>
        </row>
        <row r="190">
          <cell r="F190">
            <v>0</v>
          </cell>
          <cell r="G190">
            <v>24629.11318421927</v>
          </cell>
          <cell r="H190">
            <v>0</v>
          </cell>
          <cell r="I190">
            <v>0</v>
          </cell>
          <cell r="J190">
            <v>0</v>
          </cell>
          <cell r="K190">
            <v>-356.71644078682579</v>
          </cell>
          <cell r="L190">
            <v>4.265924380555609E-4</v>
          </cell>
          <cell r="M190">
            <v>-11020.064474005227</v>
          </cell>
          <cell r="N190">
            <v>1.4524068891519928E-3</v>
          </cell>
          <cell r="O190">
            <v>652.22647012240634</v>
          </cell>
        </row>
        <row r="191">
          <cell r="F191">
            <v>0</v>
          </cell>
          <cell r="G191">
            <v>2324.2186457327825</v>
          </cell>
          <cell r="H191">
            <v>0</v>
          </cell>
          <cell r="I191">
            <v>233641.70074188558</v>
          </cell>
          <cell r="J191">
            <v>100348.88950689952</v>
          </cell>
          <cell r="K191">
            <v>299626.17470749264</v>
          </cell>
          <cell r="L191">
            <v>154958.75183466604</v>
          </cell>
          <cell r="M191">
            <v>910698.14263371949</v>
          </cell>
          <cell r="N191">
            <v>449945.40046961786</v>
          </cell>
          <cell r="O191">
            <v>969572.38394514273</v>
          </cell>
        </row>
        <row r="192">
          <cell r="F192">
            <v>0</v>
          </cell>
          <cell r="G192">
            <v>92515.204797111161</v>
          </cell>
          <cell r="H192">
            <v>4503.7508193216663</v>
          </cell>
          <cell r="I192">
            <v>104258.29110764111</v>
          </cell>
          <cell r="J192">
            <v>41121.359506888664</v>
          </cell>
          <cell r="K192">
            <v>88656.643346789802</v>
          </cell>
          <cell r="L192">
            <v>46367.272513224969</v>
          </cell>
          <cell r="M192">
            <v>271797.29366599512</v>
          </cell>
          <cell r="N192">
            <v>66350.959046446165</v>
          </cell>
          <cell r="O192">
            <v>162664.87009588518</v>
          </cell>
        </row>
        <row r="193">
          <cell r="F193">
            <v>0</v>
          </cell>
          <cell r="G193">
            <v>7703.5907816677009</v>
          </cell>
          <cell r="H193">
            <v>641.25873910844359</v>
          </cell>
          <cell r="I193">
            <v>57380.300162137086</v>
          </cell>
          <cell r="J193">
            <v>59065.123572099707</v>
          </cell>
          <cell r="K193">
            <v>113184.88042377567</v>
          </cell>
          <cell r="L193">
            <v>107536.63337397443</v>
          </cell>
          <cell r="M193">
            <v>151550.51755471493</v>
          </cell>
          <cell r="N193">
            <v>143672.74167522253</v>
          </cell>
          <cell r="O193">
            <v>128442.26638635396</v>
          </cell>
        </row>
        <row r="194">
          <cell r="F194">
            <v>0</v>
          </cell>
          <cell r="G194">
            <v>36.406035797012493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-470.49138203907944</v>
          </cell>
          <cell r="N194">
            <v>-6.0873364139390755</v>
          </cell>
          <cell r="O194">
            <v>17.833842111328199</v>
          </cell>
        </row>
        <row r="195">
          <cell r="F195">
            <v>0</v>
          </cell>
          <cell r="G195">
            <v>4902.4071207964143</v>
          </cell>
          <cell r="H195">
            <v>0</v>
          </cell>
          <cell r="I195">
            <v>-82844.036613452903</v>
          </cell>
          <cell r="J195">
            <v>1.4203624933885758E-12</v>
          </cell>
          <cell r="K195">
            <v>-7603.6110522754889</v>
          </cell>
          <cell r="L195">
            <v>-6.3441661700522837E-9</v>
          </cell>
          <cell r="M195">
            <v>-94383.865852022325</v>
          </cell>
          <cell r="N195">
            <v>-2.4457839505977045E-8</v>
          </cell>
          <cell r="O195">
            <v>-58397.870425331668</v>
          </cell>
        </row>
        <row r="196">
          <cell r="F196">
            <v>0</v>
          </cell>
          <cell r="G196">
            <v>24629.11318421927</v>
          </cell>
          <cell r="H196">
            <v>0</v>
          </cell>
          <cell r="I196">
            <v>0</v>
          </cell>
          <cell r="J196">
            <v>0</v>
          </cell>
          <cell r="K196">
            <v>-356.71644078682579</v>
          </cell>
          <cell r="L196">
            <v>4.265924380555609E-4</v>
          </cell>
          <cell r="M196">
            <v>-11020.064474005227</v>
          </cell>
          <cell r="N196">
            <v>1.4524068891519928E-3</v>
          </cell>
          <cell r="O196">
            <v>652.22647012240634</v>
          </cell>
        </row>
        <row r="197">
          <cell r="F197">
            <v>0</v>
          </cell>
          <cell r="G197">
            <v>2951.5293777719744</v>
          </cell>
          <cell r="H197">
            <v>0</v>
          </cell>
          <cell r="I197">
            <v>0</v>
          </cell>
          <cell r="J197">
            <v>0</v>
          </cell>
          <cell r="K197">
            <v>254106.84639587378</v>
          </cell>
          <cell r="L197">
            <v>109138.65021080495</v>
          </cell>
          <cell r="M197">
            <v>431958.35615666601</v>
          </cell>
          <cell r="N197">
            <v>214096.30502370722</v>
          </cell>
          <cell r="O197">
            <v>1170751.9962444729</v>
          </cell>
        </row>
        <row r="198">
          <cell r="F198">
            <v>0</v>
          </cell>
          <cell r="G198">
            <v>0</v>
          </cell>
          <cell r="H198">
            <v>0</v>
          </cell>
          <cell r="I198">
            <v>79243.235387610868</v>
          </cell>
          <cell r="J198">
            <v>4150.5196143942539</v>
          </cell>
          <cell r="K198">
            <v>120998.17536509516</v>
          </cell>
          <cell r="L198">
            <v>39201.26465860055</v>
          </cell>
          <cell r="M198">
            <v>119189.70104876593</v>
          </cell>
          <cell r="N198">
            <v>55027.630567093278</v>
          </cell>
          <cell r="O198">
            <v>287150.01189816563</v>
          </cell>
        </row>
        <row r="199">
          <cell r="F199">
            <v>0</v>
          </cell>
          <cell r="G199">
            <v>17610.70637307275</v>
          </cell>
          <cell r="H199">
            <v>0</v>
          </cell>
          <cell r="I199">
            <v>0</v>
          </cell>
          <cell r="J199">
            <v>1145.3304168809464</v>
          </cell>
          <cell r="K199">
            <v>102485.0019148674</v>
          </cell>
          <cell r="L199">
            <v>105880.41026137202</v>
          </cell>
          <cell r="M199">
            <v>236713.35253949964</v>
          </cell>
          <cell r="N199">
            <v>227768.34512241156</v>
          </cell>
          <cell r="O199">
            <v>350338.31556200999</v>
          </cell>
        </row>
        <row r="200"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-109.34516838566337</v>
          </cell>
        </row>
        <row r="201"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-25352.785177094134</v>
          </cell>
          <cell r="L201">
            <v>4.3467395651547395E-13</v>
          </cell>
          <cell r="M201">
            <v>-8653.3513527532596</v>
          </cell>
          <cell r="N201">
            <v>-1.9413985943678954E-9</v>
          </cell>
          <cell r="O201">
            <v>-31019.366194079208</v>
          </cell>
        </row>
        <row r="202"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-77.857884390129698</v>
          </cell>
          <cell r="N202">
            <v>9.3109206434591866E-5</v>
          </cell>
          <cell r="O202">
            <v>-2424.667342987108</v>
          </cell>
        </row>
        <row r="203">
          <cell r="F203">
            <v>0</v>
          </cell>
          <cell r="G203">
            <v>15210.965738577654</v>
          </cell>
          <cell r="H203">
            <v>0</v>
          </cell>
          <cell r="I203">
            <v>0</v>
          </cell>
          <cell r="J203">
            <v>0</v>
          </cell>
          <cell r="K203">
            <v>94113.646813286585</v>
          </cell>
          <cell r="L203">
            <v>40421.722300298126</v>
          </cell>
          <cell r="M203">
            <v>159984.57635432077</v>
          </cell>
          <cell r="N203">
            <v>79294.927786558212</v>
          </cell>
          <cell r="O203">
            <v>433611.85046091594</v>
          </cell>
        </row>
        <row r="204">
          <cell r="F204">
            <v>0</v>
          </cell>
          <cell r="G204">
            <v>0</v>
          </cell>
          <cell r="H204">
            <v>0</v>
          </cell>
          <cell r="I204">
            <v>19810.808846902717</v>
          </cell>
          <cell r="J204">
            <v>1037.6299035985635</v>
          </cell>
          <cell r="K204">
            <v>30249.543841273789</v>
          </cell>
          <cell r="L204">
            <v>9800.3161646501376</v>
          </cell>
          <cell r="M204">
            <v>29797.425262191482</v>
          </cell>
          <cell r="N204">
            <v>13756.907641773319</v>
          </cell>
          <cell r="O204">
            <v>71787.502974541407</v>
          </cell>
        </row>
        <row r="205">
          <cell r="F205">
            <v>0</v>
          </cell>
          <cell r="G205">
            <v>757.58351285222807</v>
          </cell>
          <cell r="H205">
            <v>0</v>
          </cell>
          <cell r="I205">
            <v>0</v>
          </cell>
          <cell r="J205">
            <v>190.88840281349104</v>
          </cell>
          <cell r="K205">
            <v>17080.833652477901</v>
          </cell>
          <cell r="L205">
            <v>17646.735043562006</v>
          </cell>
          <cell r="M205">
            <v>39452.225423249933</v>
          </cell>
          <cell r="N205">
            <v>37961.390853735269</v>
          </cell>
          <cell r="O205">
            <v>58389.71926033499</v>
          </cell>
        </row>
        <row r="206">
          <cell r="F206">
            <v>0</v>
          </cell>
          <cell r="G206">
            <v>932.40461274292568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-54.672584192831685</v>
          </cell>
        </row>
        <row r="207"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-18109.132269352955</v>
          </cell>
          <cell r="L207">
            <v>3.1048139751105282E-13</v>
          </cell>
          <cell r="M207">
            <v>-6180.9652519666151</v>
          </cell>
          <cell r="N207">
            <v>-1.386713281691354E-9</v>
          </cell>
          <cell r="O207">
            <v>-22156.690138628008</v>
          </cell>
        </row>
        <row r="208"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-77.857884390129698</v>
          </cell>
          <cell r="N208">
            <v>9.3109206434591866E-5</v>
          </cell>
          <cell r="O208">
            <v>-2424.667342987108</v>
          </cell>
        </row>
        <row r="209"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</row>
        <row r="210"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</row>
        <row r="211"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</row>
        <row r="212"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</row>
        <row r="213"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</row>
        <row r="214"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</row>
        <row r="215"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</row>
        <row r="216"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</row>
        <row r="217"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</row>
        <row r="218"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</row>
        <row r="219"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</row>
        <row r="220">
          <cell r="F220">
            <v>0</v>
          </cell>
          <cell r="G220">
            <v>49688624.097547099</v>
          </cell>
          <cell r="H220">
            <v>31324058.745826475</v>
          </cell>
          <cell r="I220">
            <v>40010487.034473836</v>
          </cell>
          <cell r="J220">
            <v>40064832.748420857</v>
          </cell>
          <cell r="K220">
            <v>45345824.672125302</v>
          </cell>
          <cell r="L220">
            <v>44128247.282503515</v>
          </cell>
          <cell r="M220">
            <v>48670849.267440625</v>
          </cell>
          <cell r="N220">
            <v>47264352.160333499</v>
          </cell>
          <cell r="O220">
            <v>-25659461.236464854</v>
          </cell>
        </row>
        <row r="221">
          <cell r="F221">
            <v>0</v>
          </cell>
          <cell r="G221">
            <v>63425956.397293955</v>
          </cell>
          <cell r="H221">
            <v>13726088.316668663</v>
          </cell>
          <cell r="I221">
            <v>9324779.1022739541</v>
          </cell>
          <cell r="J221">
            <v>1031352.3538825295</v>
          </cell>
          <cell r="K221">
            <v>6029912.1614530692</v>
          </cell>
          <cell r="L221">
            <v>346176.01629885816</v>
          </cell>
          <cell r="M221">
            <v>5984557.8323001005</v>
          </cell>
          <cell r="N221">
            <v>495897.69551906514</v>
          </cell>
          <cell r="O221">
            <v>6137585.822989759</v>
          </cell>
        </row>
        <row r="222">
          <cell r="F222">
            <v>0</v>
          </cell>
          <cell r="G222">
            <v>476660327.28361589</v>
          </cell>
          <cell r="H222">
            <v>32090653.668389276</v>
          </cell>
          <cell r="I222">
            <v>638350.81362659717</v>
          </cell>
          <cell r="J222">
            <v>977006.63993548392</v>
          </cell>
          <cell r="K222">
            <v>748920.23774862208</v>
          </cell>
          <cell r="L222">
            <v>1563753.4059206529</v>
          </cell>
          <cell r="M222">
            <v>1441955.8473630005</v>
          </cell>
          <cell r="N222">
            <v>1902394.8026261942</v>
          </cell>
          <cell r="O222">
            <v>79061399.219788104</v>
          </cell>
        </row>
        <row r="223"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</row>
        <row r="224">
          <cell r="F224">
            <v>0</v>
          </cell>
          <cell r="G224">
            <v>0</v>
          </cell>
          <cell r="H224">
            <v>8.8707804417301155</v>
          </cell>
          <cell r="I224">
            <v>6.0454630921108148</v>
          </cell>
          <cell r="J224">
            <v>4.1183274477035594</v>
          </cell>
          <cell r="K224">
            <v>3.1761003293565375</v>
          </cell>
          <cell r="L224">
            <v>2.2707777890630365</v>
          </cell>
          <cell r="M224">
            <v>1.5439781390371434</v>
          </cell>
          <cell r="N224">
            <v>0.68736911701427172</v>
          </cell>
          <cell r="O224">
            <v>0.53171323500648704</v>
          </cell>
        </row>
        <row r="225">
          <cell r="F225">
            <v>0</v>
          </cell>
          <cell r="G225">
            <v>0.4708862249365503</v>
          </cell>
          <cell r="H225">
            <v>1.1292195582698836</v>
          </cell>
          <cell r="I225">
            <v>2.825317349619302</v>
          </cell>
          <cell r="J225">
            <v>1.9271356444072554</v>
          </cell>
          <cell r="K225">
            <v>0.94222711834702211</v>
          </cell>
          <cell r="L225">
            <v>0.90532254029350034</v>
          </cell>
          <cell r="M225">
            <v>0.72679965002589131</v>
          </cell>
          <cell r="N225">
            <v>0.55660902202287355</v>
          </cell>
          <cell r="O225">
            <v>0.15565588200778457</v>
          </cell>
        </row>
        <row r="226"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0.3</v>
          </cell>
          <cell r="O226">
            <v>0</v>
          </cell>
        </row>
        <row r="227"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</row>
        <row r="228">
          <cell r="F228">
            <v>0</v>
          </cell>
          <cell r="G228">
            <v>0</v>
          </cell>
          <cell r="H228">
            <v>4.916666666666667</v>
          </cell>
          <cell r="I228">
            <v>24.25</v>
          </cell>
          <cell r="J228">
            <v>22.25</v>
          </cell>
          <cell r="K228">
            <v>20.25</v>
          </cell>
          <cell r="L228">
            <v>18.25</v>
          </cell>
          <cell r="M228">
            <v>16.25</v>
          </cell>
          <cell r="N228">
            <v>14.25</v>
          </cell>
          <cell r="O228">
            <v>12.25</v>
          </cell>
        </row>
        <row r="229">
          <cell r="F229">
            <v>0</v>
          </cell>
          <cell r="G229">
            <v>8.3333333333333329E-2</v>
          </cell>
          <cell r="H229">
            <v>8.3333333333333329E-2</v>
          </cell>
          <cell r="I229">
            <v>1.6666666666666665</v>
          </cell>
          <cell r="J229">
            <v>2</v>
          </cell>
          <cell r="K229">
            <v>2</v>
          </cell>
          <cell r="L229">
            <v>2</v>
          </cell>
          <cell r="M229">
            <v>2</v>
          </cell>
          <cell r="N229">
            <v>2</v>
          </cell>
          <cell r="O229">
            <v>2</v>
          </cell>
        </row>
        <row r="230"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</row>
        <row r="231">
          <cell r="F231">
            <v>0</v>
          </cell>
          <cell r="G231">
            <v>2100</v>
          </cell>
          <cell r="H231">
            <v>6300</v>
          </cell>
          <cell r="I231">
            <v>10500</v>
          </cell>
          <cell r="J231">
            <v>14700</v>
          </cell>
          <cell r="K231">
            <v>18900</v>
          </cell>
          <cell r="L231">
            <v>23100</v>
          </cell>
          <cell r="M231">
            <v>27300</v>
          </cell>
          <cell r="N231">
            <v>31500</v>
          </cell>
          <cell r="O231">
            <v>35700</v>
          </cell>
        </row>
        <row r="232">
          <cell r="F232">
            <v>0</v>
          </cell>
          <cell r="G232">
            <v>2100</v>
          </cell>
          <cell r="H232">
            <v>6300</v>
          </cell>
          <cell r="I232">
            <v>10500</v>
          </cell>
          <cell r="J232">
            <v>14700</v>
          </cell>
          <cell r="K232">
            <v>18900</v>
          </cell>
          <cell r="L232">
            <v>23100</v>
          </cell>
          <cell r="M232">
            <v>27300</v>
          </cell>
          <cell r="N232">
            <v>31500</v>
          </cell>
          <cell r="O232">
            <v>35700</v>
          </cell>
        </row>
        <row r="233"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</row>
        <row r="234"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</row>
        <row r="235"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</row>
        <row r="236">
          <cell r="F236">
            <v>0</v>
          </cell>
          <cell r="G236">
            <v>1308</v>
          </cell>
          <cell r="H236">
            <v>3926</v>
          </cell>
          <cell r="I236">
            <v>6544</v>
          </cell>
          <cell r="J236">
            <v>9162</v>
          </cell>
          <cell r="K236">
            <v>11780</v>
          </cell>
          <cell r="L236">
            <v>14398</v>
          </cell>
          <cell r="M236">
            <v>17016</v>
          </cell>
          <cell r="N236">
            <v>19634</v>
          </cell>
          <cell r="O236">
            <v>22252</v>
          </cell>
        </row>
        <row r="237">
          <cell r="F237">
            <v>0</v>
          </cell>
          <cell r="G237">
            <v>1380.6666666666667</v>
          </cell>
          <cell r="H237">
            <v>2618</v>
          </cell>
          <cell r="I237">
            <v>2618</v>
          </cell>
          <cell r="J237">
            <v>2618</v>
          </cell>
          <cell r="K237">
            <v>2618</v>
          </cell>
          <cell r="L237">
            <v>2618</v>
          </cell>
          <cell r="M237">
            <v>2618</v>
          </cell>
          <cell r="N237">
            <v>2618</v>
          </cell>
          <cell r="O237">
            <v>2618</v>
          </cell>
        </row>
        <row r="238"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</row>
        <row r="239"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</row>
        <row r="240">
          <cell r="F240">
            <v>0</v>
          </cell>
          <cell r="G240">
            <v>1006347.51</v>
          </cell>
          <cell r="H240">
            <v>1000000</v>
          </cell>
          <cell r="I240">
            <v>1000000</v>
          </cell>
          <cell r="J240">
            <v>1000000</v>
          </cell>
          <cell r="K240">
            <v>1000000</v>
          </cell>
          <cell r="L240">
            <v>1000000</v>
          </cell>
          <cell r="M240">
            <v>1000000</v>
          </cell>
          <cell r="N240">
            <v>1000000</v>
          </cell>
          <cell r="O240">
            <v>0</v>
          </cell>
        </row>
        <row r="241">
          <cell r="F241">
            <v>0</v>
          </cell>
          <cell r="G241">
            <v>2052.0651187214607</v>
          </cell>
          <cell r="H241">
            <v>6028.1563561643816</v>
          </cell>
          <cell r="I241">
            <v>5983.5616438356137</v>
          </cell>
          <cell r="J241">
            <v>6016.4383561643817</v>
          </cell>
          <cell r="K241">
            <v>5983.5616438356137</v>
          </cell>
          <cell r="L241">
            <v>6016.4383561643817</v>
          </cell>
          <cell r="M241">
            <v>5983.5616438356137</v>
          </cell>
          <cell r="N241">
            <v>6016.4383561643817</v>
          </cell>
          <cell r="O241">
            <v>4997.2602739726008</v>
          </cell>
        </row>
        <row r="242">
          <cell r="F242">
            <v>0</v>
          </cell>
          <cell r="G242">
            <v>26619775.924645819</v>
          </cell>
          <cell r="H242">
            <v>5588665.0238639768</v>
          </cell>
          <cell r="I242">
            <v>12657567.887675533</v>
          </cell>
          <cell r="J242">
            <v>4306572.4525954053</v>
          </cell>
          <cell r="K242">
            <v>9894804.2323669773</v>
          </cell>
          <cell r="L242">
            <v>4301618.2969659958</v>
          </cell>
          <cell r="M242">
            <v>9889363.4587998763</v>
          </cell>
          <cell r="N242">
            <v>4709055.6857590135</v>
          </cell>
          <cell r="O242">
            <v>-126281908.40230887</v>
          </cell>
        </row>
        <row r="243"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</row>
        <row r="244"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</row>
        <row r="245"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</row>
        <row r="246"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</row>
        <row r="247">
          <cell r="F247">
            <v>0</v>
          </cell>
          <cell r="G247">
            <v>100000</v>
          </cell>
          <cell r="H247">
            <v>100000</v>
          </cell>
          <cell r="I247">
            <v>100000</v>
          </cell>
          <cell r="J247">
            <v>100000</v>
          </cell>
          <cell r="K247">
            <v>100000</v>
          </cell>
          <cell r="L247">
            <v>100000</v>
          </cell>
          <cell r="M247">
            <v>100000</v>
          </cell>
          <cell r="N247">
            <v>100000</v>
          </cell>
          <cell r="O247">
            <v>100000</v>
          </cell>
        </row>
        <row r="248"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</row>
        <row r="249">
          <cell r="F249">
            <v>0</v>
          </cell>
          <cell r="G249">
            <v>100</v>
          </cell>
          <cell r="H249">
            <v>100</v>
          </cell>
          <cell r="I249">
            <v>100</v>
          </cell>
          <cell r="J249">
            <v>100</v>
          </cell>
          <cell r="K249">
            <v>100</v>
          </cell>
          <cell r="L249">
            <v>100</v>
          </cell>
          <cell r="M249">
            <v>100</v>
          </cell>
          <cell r="N249">
            <v>100</v>
          </cell>
          <cell r="O249">
            <v>100</v>
          </cell>
        </row>
        <row r="250"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</row>
        <row r="251"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</row>
        <row r="252"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</row>
        <row r="253">
          <cell r="F253">
            <v>0</v>
          </cell>
          <cell r="G253">
            <v>246135791.45545456</v>
          </cell>
          <cell r="H253">
            <v>264546695.21504632</v>
          </cell>
          <cell r="I253">
            <v>267365455.87959704</v>
          </cell>
          <cell r="J253">
            <v>275786616.74008048</v>
          </cell>
          <cell r="K253">
            <v>281433342.13542593</v>
          </cell>
          <cell r="L253">
            <v>291001634.92789745</v>
          </cell>
          <cell r="M253">
            <v>297291959.34905744</v>
          </cell>
          <cell r="N253">
            <v>306868949.81092668</v>
          </cell>
          <cell r="O253">
            <v>356314197.47993022</v>
          </cell>
        </row>
        <row r="254">
          <cell r="F254">
            <v>0</v>
          </cell>
          <cell r="G254">
            <v>22841.166666666664</v>
          </cell>
          <cell r="H254">
            <v>37655</v>
          </cell>
          <cell r="I254">
            <v>32759</v>
          </cell>
          <cell r="J254">
            <v>28501</v>
          </cell>
          <cell r="K254">
            <v>26506</v>
          </cell>
          <cell r="L254">
            <v>24850</v>
          </cell>
          <cell r="M254">
            <v>22925</v>
          </cell>
          <cell r="N254">
            <v>21320</v>
          </cell>
          <cell r="O254">
            <v>19827</v>
          </cell>
        </row>
        <row r="255">
          <cell r="F255">
            <v>0</v>
          </cell>
          <cell r="G255">
            <v>47648.833333333328</v>
          </cell>
          <cell r="H255">
            <v>100218</v>
          </cell>
          <cell r="I255">
            <v>111242</v>
          </cell>
          <cell r="J255">
            <v>123479</v>
          </cell>
          <cell r="K255">
            <v>130888</v>
          </cell>
          <cell r="L255">
            <v>138741</v>
          </cell>
          <cell r="M255">
            <v>147665</v>
          </cell>
          <cell r="N255">
            <v>155889</v>
          </cell>
          <cell r="O255">
            <v>165243</v>
          </cell>
        </row>
        <row r="256">
          <cell r="F256">
            <v>0</v>
          </cell>
          <cell r="G256">
            <v>22587.833333333336</v>
          </cell>
          <cell r="H256">
            <v>42799</v>
          </cell>
          <cell r="I256">
            <v>42799</v>
          </cell>
          <cell r="J256">
            <v>42799</v>
          </cell>
          <cell r="K256">
            <v>42799</v>
          </cell>
          <cell r="L256">
            <v>42799</v>
          </cell>
          <cell r="M256">
            <v>42799</v>
          </cell>
          <cell r="N256">
            <v>42799</v>
          </cell>
          <cell r="O256">
            <v>42799</v>
          </cell>
        </row>
        <row r="257">
          <cell r="F257">
            <v>0</v>
          </cell>
          <cell r="G257">
            <v>6542.3333333333339</v>
          </cell>
          <cell r="H257">
            <v>12396</v>
          </cell>
          <cell r="I257">
            <v>12396</v>
          </cell>
          <cell r="J257">
            <v>12396</v>
          </cell>
          <cell r="K257">
            <v>12396</v>
          </cell>
          <cell r="L257">
            <v>12396</v>
          </cell>
          <cell r="M257">
            <v>12396</v>
          </cell>
          <cell r="N257">
            <v>12396</v>
          </cell>
          <cell r="O257">
            <v>12396</v>
          </cell>
        </row>
        <row r="258">
          <cell r="F258">
            <v>0</v>
          </cell>
          <cell r="G258">
            <v>22844.333333333336</v>
          </cell>
          <cell r="H258">
            <v>54600</v>
          </cell>
          <cell r="I258">
            <v>68872</v>
          </cell>
          <cell r="J258">
            <v>86873</v>
          </cell>
          <cell r="K258">
            <v>95560</v>
          </cell>
          <cell r="L258">
            <v>105117</v>
          </cell>
          <cell r="M258">
            <v>115628</v>
          </cell>
          <cell r="N258">
            <v>127191</v>
          </cell>
          <cell r="O258">
            <v>139910</v>
          </cell>
        </row>
        <row r="259"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</row>
        <row r="260"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</row>
        <row r="261">
          <cell r="F261">
            <v>0</v>
          </cell>
          <cell r="G261">
            <v>28500</v>
          </cell>
          <cell r="H261">
            <v>54000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</row>
        <row r="262">
          <cell r="F262">
            <v>0</v>
          </cell>
          <cell r="G262">
            <v>24652.5</v>
          </cell>
          <cell r="H262">
            <v>59326</v>
          </cell>
          <cell r="I262">
            <v>75345</v>
          </cell>
          <cell r="J262">
            <v>95688</v>
          </cell>
          <cell r="K262">
            <v>105257</v>
          </cell>
          <cell r="L262">
            <v>115782</v>
          </cell>
          <cell r="M262">
            <v>127361</v>
          </cell>
          <cell r="N262">
            <v>140097</v>
          </cell>
          <cell r="O262">
            <v>154106</v>
          </cell>
        </row>
        <row r="263">
          <cell r="F263">
            <v>0</v>
          </cell>
          <cell r="G263">
            <v>34409</v>
          </cell>
          <cell r="H263">
            <v>72371</v>
          </cell>
          <cell r="I263">
            <v>80332</v>
          </cell>
          <cell r="J263">
            <v>89169</v>
          </cell>
          <cell r="K263">
            <v>94519</v>
          </cell>
          <cell r="L263">
            <v>100190</v>
          </cell>
          <cell r="M263">
            <v>106201</v>
          </cell>
          <cell r="N263">
            <v>112573</v>
          </cell>
          <cell r="O263">
            <v>119328</v>
          </cell>
        </row>
        <row r="264"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</row>
        <row r="265"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</row>
        <row r="266"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</row>
        <row r="267"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</row>
        <row r="268">
          <cell r="F268">
            <v>0</v>
          </cell>
          <cell r="G268">
            <v>994618.62694444449</v>
          </cell>
          <cell r="H268">
            <v>1469568.1875</v>
          </cell>
          <cell r="I268">
            <v>1525551.7375</v>
          </cell>
          <cell r="J268">
            <v>1534089.2288749998</v>
          </cell>
          <cell r="K268">
            <v>1588393.2723749999</v>
          </cell>
          <cell r="L268">
            <v>1593416.3963987501</v>
          </cell>
          <cell r="M268">
            <v>1646091.3185937502</v>
          </cell>
          <cell r="N268">
            <v>1647803.2535650874</v>
          </cell>
          <cell r="O268">
            <v>1412200.0321251177</v>
          </cell>
        </row>
        <row r="269">
          <cell r="F269">
            <v>0</v>
          </cell>
          <cell r="G269">
            <v>870430.69633333338</v>
          </cell>
          <cell r="H269">
            <v>1175654.55</v>
          </cell>
          <cell r="I269">
            <v>1220441.3899999999</v>
          </cell>
          <cell r="J269">
            <v>1073862.4602125001</v>
          </cell>
          <cell r="K269">
            <v>1111875.2906625001</v>
          </cell>
          <cell r="L269">
            <v>956049.8378392501</v>
          </cell>
          <cell r="M269">
            <v>987654.79115625005</v>
          </cell>
          <cell r="N269">
            <v>823901.62678254372</v>
          </cell>
          <cell r="O269">
            <v>706100.01606255886</v>
          </cell>
        </row>
        <row r="270">
          <cell r="F270">
            <v>0</v>
          </cell>
          <cell r="G270">
            <v>1621958.4028749997</v>
          </cell>
          <cell r="H270">
            <v>791790.4833333334</v>
          </cell>
          <cell r="I270">
            <v>799488.81666666665</v>
          </cell>
          <cell r="J270">
            <v>824830.08333333326</v>
          </cell>
          <cell r="K270">
            <v>816191.75</v>
          </cell>
          <cell r="L270">
            <v>833085.8833333333</v>
          </cell>
          <cell r="M270">
            <v>824447.55</v>
          </cell>
          <cell r="N270">
            <v>842581.48333333328</v>
          </cell>
          <cell r="O270">
            <v>833943.15</v>
          </cell>
        </row>
        <row r="271"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</row>
        <row r="272">
          <cell r="F272">
            <v>0</v>
          </cell>
          <cell r="G272">
            <v>2536.0339999999997</v>
          </cell>
          <cell r="H272">
            <v>3958.9524166666665</v>
          </cell>
          <cell r="I272">
            <v>3997.4440833333338</v>
          </cell>
          <cell r="J272">
            <v>4124.1504166666664</v>
          </cell>
          <cell r="K272">
            <v>4080.9587499999998</v>
          </cell>
          <cell r="L272">
            <v>4165.4294166666668</v>
          </cell>
          <cell r="M272">
            <v>4122.2377500000002</v>
          </cell>
          <cell r="N272">
            <v>4212.9074166666669</v>
          </cell>
          <cell r="O272">
            <v>4169.7157499999994</v>
          </cell>
        </row>
        <row r="273">
          <cell r="F273">
            <v>0</v>
          </cell>
          <cell r="G273">
            <v>132575.66666666666</v>
          </cell>
          <cell r="H273">
            <v>283096</v>
          </cell>
          <cell r="I273">
            <v>283096</v>
          </cell>
          <cell r="J273">
            <v>285305</v>
          </cell>
          <cell r="K273">
            <v>298384</v>
          </cell>
          <cell r="L273">
            <v>301225</v>
          </cell>
          <cell r="M273">
            <v>309585</v>
          </cell>
          <cell r="N273">
            <v>311534</v>
          </cell>
          <cell r="O273">
            <v>287601</v>
          </cell>
        </row>
        <row r="274">
          <cell r="F274">
            <v>0</v>
          </cell>
          <cell r="G274">
            <v>57247</v>
          </cell>
          <cell r="H274">
            <v>126202</v>
          </cell>
          <cell r="I274">
            <v>126202</v>
          </cell>
          <cell r="J274">
            <v>132512</v>
          </cell>
          <cell r="K274">
            <v>132512</v>
          </cell>
          <cell r="L274">
            <v>132512</v>
          </cell>
          <cell r="M274">
            <v>132512</v>
          </cell>
          <cell r="N274">
            <v>132512</v>
          </cell>
          <cell r="O274">
            <v>132512</v>
          </cell>
        </row>
        <row r="275">
          <cell r="F275">
            <v>0</v>
          </cell>
          <cell r="G275">
            <v>24719</v>
          </cell>
          <cell r="H275">
            <v>70251</v>
          </cell>
          <cell r="I275">
            <v>70251</v>
          </cell>
          <cell r="J275">
            <v>70251</v>
          </cell>
          <cell r="K275">
            <v>70251</v>
          </cell>
          <cell r="L275">
            <v>70251</v>
          </cell>
          <cell r="M275">
            <v>70251</v>
          </cell>
          <cell r="N275">
            <v>70251</v>
          </cell>
          <cell r="O275">
            <v>70251</v>
          </cell>
        </row>
        <row r="276">
          <cell r="F276">
            <v>0</v>
          </cell>
          <cell r="G276">
            <v>16257.666666666668</v>
          </cell>
          <cell r="H276">
            <v>46191</v>
          </cell>
          <cell r="I276">
            <v>46191</v>
          </cell>
          <cell r="J276">
            <v>46191</v>
          </cell>
          <cell r="K276">
            <v>46191</v>
          </cell>
          <cell r="L276">
            <v>46191</v>
          </cell>
          <cell r="M276">
            <v>46191</v>
          </cell>
          <cell r="N276">
            <v>46191</v>
          </cell>
          <cell r="O276">
            <v>46191</v>
          </cell>
        </row>
        <row r="277">
          <cell r="F277">
            <v>0</v>
          </cell>
          <cell r="G277">
            <v>13939.666666666668</v>
          </cell>
          <cell r="H277">
            <v>38697</v>
          </cell>
          <cell r="I277">
            <v>38697</v>
          </cell>
          <cell r="J277">
            <v>38697</v>
          </cell>
          <cell r="K277">
            <v>38697</v>
          </cell>
          <cell r="L277">
            <v>38697</v>
          </cell>
          <cell r="M277">
            <v>38697</v>
          </cell>
          <cell r="N277">
            <v>38697</v>
          </cell>
          <cell r="O277">
            <v>38697</v>
          </cell>
        </row>
        <row r="278">
          <cell r="F278">
            <v>0</v>
          </cell>
          <cell r="G278">
            <v>15871.333333333332</v>
          </cell>
          <cell r="H278">
            <v>37221</v>
          </cell>
          <cell r="I278">
            <v>37221</v>
          </cell>
          <cell r="J278">
            <v>39727</v>
          </cell>
          <cell r="K278">
            <v>42615</v>
          </cell>
          <cell r="L278">
            <v>45598</v>
          </cell>
          <cell r="M278">
            <v>48790</v>
          </cell>
          <cell r="N278">
            <v>52205</v>
          </cell>
          <cell r="O278">
            <v>55859</v>
          </cell>
        </row>
        <row r="279">
          <cell r="F279">
            <v>0</v>
          </cell>
          <cell r="G279">
            <v>14595.166666666668</v>
          </cell>
          <cell r="H279">
            <v>32179</v>
          </cell>
          <cell r="I279">
            <v>32179</v>
          </cell>
          <cell r="J279">
            <v>33788</v>
          </cell>
          <cell r="K279">
            <v>35478</v>
          </cell>
          <cell r="L279">
            <v>37252</v>
          </cell>
          <cell r="M279">
            <v>39114</v>
          </cell>
          <cell r="N279">
            <v>41071</v>
          </cell>
          <cell r="O279">
            <v>43124</v>
          </cell>
        </row>
        <row r="280"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</row>
        <row r="281"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</row>
        <row r="282"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</row>
        <row r="283"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</row>
        <row r="284"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</row>
        <row r="285"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</row>
        <row r="286"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</row>
        <row r="287"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</row>
        <row r="288"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</row>
        <row r="289"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</row>
        <row r="290"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</row>
        <row r="291">
          <cell r="F291">
            <v>0</v>
          </cell>
          <cell r="G291">
            <v>-301129041.14121747</v>
          </cell>
          <cell r="H291">
            <v>-302607462.60457999</v>
          </cell>
          <cell r="I291">
            <v>-320227548.56964326</v>
          </cell>
          <cell r="J291">
            <v>-320213850.4447428</v>
          </cell>
          <cell r="K291">
            <v>-335997861.13902879</v>
          </cell>
          <cell r="L291">
            <v>-338702729.33132726</v>
          </cell>
          <cell r="M291">
            <v>-353466516.74163908</v>
          </cell>
          <cell r="N291">
            <v>-356184364.48302841</v>
          </cell>
          <cell r="O291">
            <v>-199875111.66459417</v>
          </cell>
        </row>
        <row r="292">
          <cell r="F292">
            <v>0</v>
          </cell>
          <cell r="G292">
            <v>-809701.39363844972</v>
          </cell>
          <cell r="H292">
            <v>-1441505.3679110254</v>
          </cell>
          <cell r="I292">
            <v>-1709869.1598551597</v>
          </cell>
          <cell r="J292">
            <v>-1996871.6640085266</v>
          </cell>
          <cell r="K292">
            <v>-2259870.397884896</v>
          </cell>
          <cell r="L292">
            <v>-2493693.2307308558</v>
          </cell>
          <cell r="M292">
            <v>-2712634.3517250735</v>
          </cell>
          <cell r="N292">
            <v>-2912459.773082363</v>
          </cell>
          <cell r="O292">
            <v>-2834887.6903259037</v>
          </cell>
        </row>
        <row r="293">
          <cell r="F293">
            <v>0</v>
          </cell>
          <cell r="G293">
            <v>514639.49486825196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</row>
        <row r="294">
          <cell r="F294">
            <v>0</v>
          </cell>
          <cell r="G294">
            <v>294139.37725555222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</row>
        <row r="295">
          <cell r="F295">
            <v>0</v>
          </cell>
          <cell r="G295">
            <v>22568.725402090509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</row>
        <row r="296">
          <cell r="F296">
            <v>0</v>
          </cell>
          <cell r="G296">
            <v>1351.5666376141571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</row>
        <row r="297">
          <cell r="F297">
            <v>0</v>
          </cell>
          <cell r="G297">
            <v>-137483.08350328144</v>
          </cell>
          <cell r="H297">
            <v>-1454.9219137147527</v>
          </cell>
          <cell r="I297">
            <v>21832.32355631399</v>
          </cell>
          <cell r="J297">
            <v>56424.940505064311</v>
          </cell>
          <cell r="K297">
            <v>104548.11290163612</v>
          </cell>
          <cell r="L297">
            <v>179648.30594530553</v>
          </cell>
          <cell r="M297">
            <v>-167321.10522309318</v>
          </cell>
          <cell r="N297">
            <v>-277712.13956327044</v>
          </cell>
          <cell r="O297">
            <v>-104447.10789497696</v>
          </cell>
        </row>
        <row r="298">
          <cell r="F298">
            <v>0</v>
          </cell>
          <cell r="G298">
            <v>-25974.376730912925</v>
          </cell>
          <cell r="H298">
            <v>-129.30985076844189</v>
          </cell>
          <cell r="I298">
            <v>1082.3994781092549</v>
          </cell>
          <cell r="J298">
            <v>2960.8163976057049</v>
          </cell>
          <cell r="K298">
            <v>2861.4465226885318</v>
          </cell>
          <cell r="L298">
            <v>2129.2213923388163</v>
          </cell>
          <cell r="M298">
            <v>11393.442331163365</v>
          </cell>
          <cell r="N298">
            <v>13885.677133711662</v>
          </cell>
          <cell r="O298">
            <v>9151.8420622756294</v>
          </cell>
        </row>
        <row r="299">
          <cell r="F299">
            <v>0</v>
          </cell>
          <cell r="G299">
            <v>6558.8355297070984</v>
          </cell>
          <cell r="H299">
            <v>0</v>
          </cell>
          <cell r="I299">
            <v>-2036.999898762183</v>
          </cell>
          <cell r="J299">
            <v>-6349.7586472500589</v>
          </cell>
          <cell r="K299">
            <v>-22500.599888310775</v>
          </cell>
          <cell r="L299">
            <v>-55758.7479809043</v>
          </cell>
          <cell r="M299">
            <v>277678.81822809251</v>
          </cell>
          <cell r="N299">
            <v>422533.64322267845</v>
          </cell>
          <cell r="O299">
            <v>244104.81266442302</v>
          </cell>
        </row>
        <row r="300">
          <cell r="F300">
            <v>0</v>
          </cell>
          <cell r="G300">
            <v>1637.613577007337</v>
          </cell>
          <cell r="H300">
            <v>11.926541010164987</v>
          </cell>
          <cell r="I300">
            <v>-373.4446011964738</v>
          </cell>
          <cell r="J300">
            <v>-1207.7482259849467</v>
          </cell>
          <cell r="K300">
            <v>-2970.7636137325699</v>
          </cell>
          <cell r="L300">
            <v>-6442.6565674120511</v>
          </cell>
          <cell r="M300">
            <v>26227.567118829633</v>
          </cell>
          <cell r="N300">
            <v>39477.704932635337</v>
          </cell>
          <cell r="O300">
            <v>20999.049362029633</v>
          </cell>
        </row>
        <row r="301">
          <cell r="F301">
            <v>0</v>
          </cell>
          <cell r="G301">
            <v>831.9719160460462</v>
          </cell>
          <cell r="H301">
            <v>0.10194644508113518</v>
          </cell>
          <cell r="I301">
            <v>-267.98222977929873</v>
          </cell>
          <cell r="J301">
            <v>-1322.24300233949</v>
          </cell>
          <cell r="K301">
            <v>-5160.7427075125097</v>
          </cell>
          <cell r="L301">
            <v>-15111.352387791942</v>
          </cell>
          <cell r="M301">
            <v>32720.05946729362</v>
          </cell>
          <cell r="N301">
            <v>64543.353108280367</v>
          </cell>
          <cell r="O301">
            <v>37085.483587524686</v>
          </cell>
        </row>
        <row r="302">
          <cell r="F302">
            <v>0</v>
          </cell>
          <cell r="G302">
            <v>907.18303793448069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-346.85824094006659</v>
          </cell>
          <cell r="N302">
            <v>-536.49730025380541</v>
          </cell>
          <cell r="O302">
            <v>-217.26018676273415</v>
          </cell>
        </row>
        <row r="303">
          <cell r="F303">
            <v>0</v>
          </cell>
          <cell r="G303">
            <v>540.8789526738118</v>
          </cell>
          <cell r="H303">
            <v>0</v>
          </cell>
          <cell r="I303">
            <v>305.51381085902574</v>
          </cell>
          <cell r="J303">
            <v>1007.8791765871031</v>
          </cell>
          <cell r="K303">
            <v>1256.7959292535395</v>
          </cell>
          <cell r="L303">
            <v>1641.9838130427459</v>
          </cell>
          <cell r="M303">
            <v>-10585.221264385547</v>
          </cell>
          <cell r="N303">
            <v>-17158.890579734212</v>
          </cell>
          <cell r="O303">
            <v>-5979.3466503451746</v>
          </cell>
        </row>
        <row r="304">
          <cell r="F304">
            <v>0</v>
          </cell>
          <cell r="G304">
            <v>6950.7660268400241</v>
          </cell>
          <cell r="H304">
            <v>0</v>
          </cell>
          <cell r="I304">
            <v>0</v>
          </cell>
          <cell r="J304">
            <v>0</v>
          </cell>
          <cell r="K304">
            <v>6.3906921762408722</v>
          </cell>
          <cell r="L304">
            <v>20.37227867955858</v>
          </cell>
          <cell r="M304">
            <v>-1241.3081730225783</v>
          </cell>
          <cell r="N304">
            <v>-1862.7424378177552</v>
          </cell>
          <cell r="O304">
            <v>-532.6725831221554</v>
          </cell>
        </row>
        <row r="305">
          <cell r="F305">
            <v>0</v>
          </cell>
          <cell r="G305">
            <v>244241.59849187106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</row>
        <row r="306">
          <cell r="F306">
            <v>0</v>
          </cell>
          <cell r="G306">
            <v>84128.803711057684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</row>
        <row r="307">
          <cell r="F307">
            <v>0</v>
          </cell>
          <cell r="G307">
            <v>1961.4918882269531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</row>
        <row r="308">
          <cell r="F308">
            <v>0</v>
          </cell>
          <cell r="G308">
            <v>9899.3471419602647</v>
          </cell>
          <cell r="H308">
            <v>0</v>
          </cell>
          <cell r="I308">
            <v>-181.7888708073136</v>
          </cell>
          <cell r="J308">
            <v>-639.25719831087508</v>
          </cell>
          <cell r="K308">
            <v>-2340.9592512379068</v>
          </cell>
          <cell r="L308">
            <v>-6307.0080952661538</v>
          </cell>
          <cell r="M308">
            <v>28163.640112752582</v>
          </cell>
          <cell r="N308">
            <v>49361.439181025751</v>
          </cell>
          <cell r="O308">
            <v>30184.286364040014</v>
          </cell>
        </row>
        <row r="309">
          <cell r="F309">
            <v>0</v>
          </cell>
          <cell r="G309">
            <v>-25631.222054041125</v>
          </cell>
          <cell r="H309">
            <v>-129.30985076844189</v>
          </cell>
          <cell r="I309">
            <v>1082.3994781092549</v>
          </cell>
          <cell r="J309">
            <v>2960.8163976057049</v>
          </cell>
          <cell r="K309">
            <v>2861.4465226885318</v>
          </cell>
          <cell r="L309">
            <v>2129.2213923388163</v>
          </cell>
          <cell r="M309">
            <v>11393.442331163365</v>
          </cell>
          <cell r="N309">
            <v>13885.677133711662</v>
          </cell>
          <cell r="O309">
            <v>9151.8420622756294</v>
          </cell>
        </row>
        <row r="310">
          <cell r="F310">
            <v>0</v>
          </cell>
          <cell r="G310">
            <v>7861.7256222867099</v>
          </cell>
          <cell r="H310">
            <v>0</v>
          </cell>
          <cell r="I310">
            <v>-2036.999898762183</v>
          </cell>
          <cell r="J310">
            <v>-6349.7586472500589</v>
          </cell>
          <cell r="K310">
            <v>-22500.599888310775</v>
          </cell>
          <cell r="L310">
            <v>-55758.7479809043</v>
          </cell>
          <cell r="M310">
            <v>277678.81822809251</v>
          </cell>
          <cell r="N310">
            <v>422533.64322267845</v>
          </cell>
          <cell r="O310">
            <v>244104.81266442302</v>
          </cell>
        </row>
        <row r="311">
          <cell r="F311">
            <v>0</v>
          </cell>
          <cell r="G311">
            <v>1504.1882805458249</v>
          </cell>
          <cell r="H311">
            <v>11.926541010164987</v>
          </cell>
          <cell r="I311">
            <v>-373.4446011964738</v>
          </cell>
          <cell r="J311">
            <v>-1207.7482259849467</v>
          </cell>
          <cell r="K311">
            <v>-2970.7636137325699</v>
          </cell>
          <cell r="L311">
            <v>-6442.6565674120511</v>
          </cell>
          <cell r="M311">
            <v>26227.567118829633</v>
          </cell>
          <cell r="N311">
            <v>39477.704932635337</v>
          </cell>
          <cell r="O311">
            <v>20999.049362029633</v>
          </cell>
        </row>
        <row r="312">
          <cell r="F312">
            <v>0</v>
          </cell>
          <cell r="G312">
            <v>222.04666543324981</v>
          </cell>
          <cell r="H312">
            <v>0.10194644508113518</v>
          </cell>
          <cell r="I312">
            <v>-267.98222977929873</v>
          </cell>
          <cell r="J312">
            <v>-1322.24300233949</v>
          </cell>
          <cell r="K312">
            <v>-5160.7427075125097</v>
          </cell>
          <cell r="L312">
            <v>-15111.352387791942</v>
          </cell>
          <cell r="M312">
            <v>32720.05946729362</v>
          </cell>
          <cell r="N312">
            <v>64543.353108280367</v>
          </cell>
          <cell r="O312">
            <v>37085.483587524686</v>
          </cell>
        </row>
        <row r="313">
          <cell r="F313">
            <v>0</v>
          </cell>
          <cell r="G313">
            <v>-1517.5547563235723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-346.85824094006659</v>
          </cell>
          <cell r="N313">
            <v>-536.49730025380541</v>
          </cell>
          <cell r="O313">
            <v>-217.26018676273415</v>
          </cell>
        </row>
        <row r="314">
          <cell r="F314">
            <v>0</v>
          </cell>
          <cell r="G314">
            <v>540.8789526738118</v>
          </cell>
          <cell r="H314">
            <v>0</v>
          </cell>
          <cell r="I314">
            <v>305.51381085902574</v>
          </cell>
          <cell r="J314">
            <v>1007.8791765871031</v>
          </cell>
          <cell r="K314">
            <v>1256.7959292535395</v>
          </cell>
          <cell r="L314">
            <v>1641.9838130427459</v>
          </cell>
          <cell r="M314">
            <v>-10585.221264385547</v>
          </cell>
          <cell r="N314">
            <v>-17158.890579734212</v>
          </cell>
          <cell r="O314">
            <v>-5979.3466503451746</v>
          </cell>
        </row>
        <row r="315">
          <cell r="F315">
            <v>0</v>
          </cell>
          <cell r="G315">
            <v>-1567227.0975648877</v>
          </cell>
          <cell r="H315">
            <v>-1433905.0082778332</v>
          </cell>
          <cell r="I315">
            <v>-1724427.4083268682</v>
          </cell>
          <cell r="J315">
            <v>-2042369.1118560447</v>
          </cell>
          <cell r="K315">
            <v>-2331927.4760772595</v>
          </cell>
          <cell r="L315">
            <v>-2593803.9188679494</v>
          </cell>
          <cell r="M315">
            <v>-2875176.1843251754</v>
          </cell>
          <cell r="N315">
            <v>-3149613.4432424274</v>
          </cell>
          <cell r="O315">
            <v>-3030055.2304129768</v>
          </cell>
        </row>
        <row r="316">
          <cell r="F316">
            <v>0</v>
          </cell>
          <cell r="G316">
            <v>170906417.98265111</v>
          </cell>
          <cell r="H316">
            <v>12794017.866834946</v>
          </cell>
          <cell r="I316">
            <v>1958799.7838403294</v>
          </cell>
          <cell r="J316">
            <v>5851993.1403359473</v>
          </cell>
          <cell r="K316">
            <v>3923995.6137146275</v>
          </cell>
          <cell r="L316">
            <v>6649152.6184971891</v>
          </cell>
          <cell r="M316">
            <v>4371242.3943654345</v>
          </cell>
          <cell r="N316">
            <v>6655196.761637955</v>
          </cell>
          <cell r="O316">
            <v>34360256.854731262</v>
          </cell>
        </row>
        <row r="317"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</row>
        <row r="318"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</row>
        <row r="319"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</row>
        <row r="320"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</row>
        <row r="321"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</row>
      </sheetData>
      <sheetData sheetId="5" refreshError="1">
        <row r="5">
          <cell r="F5">
            <v>0</v>
          </cell>
          <cell r="G5">
            <v>0</v>
          </cell>
          <cell r="H5">
            <v>2357765.2585264393</v>
          </cell>
          <cell r="I5">
            <v>48372576.110521801</v>
          </cell>
          <cell r="J5">
            <v>7998765.1290614754</v>
          </cell>
          <cell r="K5">
            <v>6809138.0159095097</v>
          </cell>
          <cell r="L5">
            <v>6786680.4118570145</v>
          </cell>
          <cell r="M5">
            <v>9365915.1159879435</v>
          </cell>
          <cell r="N5">
            <v>5347289.6183532281</v>
          </cell>
          <cell r="O5">
            <v>5292255.9814865533</v>
          </cell>
          <cell r="P5">
            <v>5620927.595621991</v>
          </cell>
          <cell r="Q5">
            <v>9020462.9728323743</v>
          </cell>
          <cell r="R5">
            <v>5733030.9421764631</v>
          </cell>
          <cell r="S5">
            <v>5319196.9877944738</v>
          </cell>
          <cell r="T5">
            <v>5555805.2313560825</v>
          </cell>
          <cell r="U5">
            <v>11477143.89053604</v>
          </cell>
          <cell r="V5">
            <v>6170218.0721354168</v>
          </cell>
          <cell r="W5">
            <v>5849027.8267154107</v>
          </cell>
          <cell r="X5">
            <v>5855243.2930785324</v>
          </cell>
          <cell r="Y5">
            <v>-100577231.85302183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EG5">
            <v>0</v>
          </cell>
          <cell r="EH5">
            <v>0</v>
          </cell>
          <cell r="EI5">
            <v>0</v>
          </cell>
          <cell r="EJ5">
            <v>52866.666666666664</v>
          </cell>
          <cell r="EK5">
            <v>54497.666666666664</v>
          </cell>
          <cell r="EL5">
            <v>56085</v>
          </cell>
          <cell r="EM5">
            <v>57585</v>
          </cell>
          <cell r="EN5">
            <v>59085</v>
          </cell>
          <cell r="EO5">
            <v>60585</v>
          </cell>
          <cell r="EP5">
            <v>62085</v>
          </cell>
          <cell r="EQ5">
            <v>63585</v>
          </cell>
          <cell r="ER5">
            <v>65085</v>
          </cell>
          <cell r="ES5">
            <v>66585</v>
          </cell>
          <cell r="ET5">
            <v>68085</v>
          </cell>
          <cell r="EU5">
            <v>69585</v>
          </cell>
          <cell r="EV5">
            <v>71085</v>
          </cell>
          <cell r="EW5">
            <v>72585</v>
          </cell>
          <cell r="EX5">
            <v>74085</v>
          </cell>
          <cell r="EY5">
            <v>75585</v>
          </cell>
          <cell r="EZ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22772014.668876395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0</v>
          </cell>
          <cell r="EG6">
            <v>0</v>
          </cell>
          <cell r="EH6">
            <v>0</v>
          </cell>
          <cell r="EI6">
            <v>0</v>
          </cell>
          <cell r="EJ6">
            <v>25666.666666666668</v>
          </cell>
          <cell r="EK6">
            <v>26166.666666666668</v>
          </cell>
          <cell r="EL6">
            <v>26666.666666666668</v>
          </cell>
          <cell r="EM6">
            <v>27166.666666666668</v>
          </cell>
          <cell r="EN6">
            <v>27666.666666666668</v>
          </cell>
          <cell r="EO6">
            <v>28166.666666666668</v>
          </cell>
          <cell r="EP6">
            <v>28666.666666666668</v>
          </cell>
          <cell r="EQ6">
            <v>29166.666666666668</v>
          </cell>
          <cell r="ER6">
            <v>29666.666666666668</v>
          </cell>
          <cell r="ES6">
            <v>30166.666666666668</v>
          </cell>
          <cell r="ET6">
            <v>30666.666666666668</v>
          </cell>
          <cell r="EU6">
            <v>31166.666666666668</v>
          </cell>
          <cell r="EV6">
            <v>31666.666666666668</v>
          </cell>
          <cell r="EW6">
            <v>32166.666666666668</v>
          </cell>
          <cell r="EX6">
            <v>32666.666666666668</v>
          </cell>
          <cell r="EY6">
            <v>33166.666666666664</v>
          </cell>
          <cell r="EZ6">
            <v>0</v>
          </cell>
        </row>
        <row r="7">
          <cell r="F7">
            <v>0</v>
          </cell>
          <cell r="G7">
            <v>0</v>
          </cell>
          <cell r="H7">
            <v>17513875.582087025</v>
          </cell>
          <cell r="I7">
            <v>0</v>
          </cell>
          <cell r="J7">
            <v>21325850.287015151</v>
          </cell>
          <cell r="K7">
            <v>19889235.284289051</v>
          </cell>
          <cell r="L7">
            <v>18462121.514731959</v>
          </cell>
          <cell r="M7">
            <v>16806658.483023833</v>
          </cell>
          <cell r="N7">
            <v>15550450.435529066</v>
          </cell>
          <cell r="O7">
            <v>14302571.663509374</v>
          </cell>
          <cell r="P7">
            <v>13062980.112863449</v>
          </cell>
          <cell r="Q7">
            <v>11633069.785879064</v>
          </cell>
          <cell r="R7">
            <v>10528652.373906149</v>
          </cell>
          <cell r="S7">
            <v>9431593.9557739347</v>
          </cell>
          <cell r="T7">
            <v>8341857.3135216329</v>
          </cell>
          <cell r="U7">
            <v>6457028.4819505196</v>
          </cell>
          <cell r="V7">
            <v>5782455.8669329621</v>
          </cell>
          <cell r="W7">
            <v>5112385.5495956289</v>
          </cell>
          <cell r="X7">
            <v>4446794.7467749696</v>
          </cell>
          <cell r="Y7">
            <v>3289507.8593299021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EG7">
            <v>0</v>
          </cell>
          <cell r="EH7">
            <v>0</v>
          </cell>
          <cell r="EI7">
            <v>0</v>
          </cell>
          <cell r="EJ7">
            <v>31982.333333333332</v>
          </cell>
          <cell r="EK7">
            <v>33048.333333333336</v>
          </cell>
          <cell r="EL7">
            <v>34133.833333333336</v>
          </cell>
          <cell r="EM7">
            <v>35258.333333333336</v>
          </cell>
          <cell r="EN7">
            <v>36383</v>
          </cell>
          <cell r="EO7">
            <v>37508</v>
          </cell>
          <cell r="EP7">
            <v>38640.166666666664</v>
          </cell>
          <cell r="EQ7">
            <v>39786.666666666664</v>
          </cell>
          <cell r="ER7">
            <v>40933.333333333336</v>
          </cell>
          <cell r="ES7">
            <v>42080.333333333336</v>
          </cell>
          <cell r="ET7">
            <v>43193.333333333336</v>
          </cell>
          <cell r="EU7">
            <v>44238.333333333336</v>
          </cell>
          <cell r="EV7">
            <v>45283.333333333336</v>
          </cell>
          <cell r="EW7">
            <v>46328.333333333336</v>
          </cell>
          <cell r="EX7">
            <v>47373.333333333336</v>
          </cell>
          <cell r="EY7">
            <v>48418.333333333336</v>
          </cell>
          <cell r="EZ7">
            <v>0</v>
          </cell>
        </row>
        <row r="8">
          <cell r="F8">
            <v>0</v>
          </cell>
          <cell r="G8">
            <v>0</v>
          </cell>
          <cell r="H8">
            <v>496683.72245560546</v>
          </cell>
          <cell r="I8">
            <v>1725210.4746445054</v>
          </cell>
          <cell r="J8">
            <v>1736144.359862145</v>
          </cell>
          <cell r="K8">
            <v>1730254.9732020097</v>
          </cell>
          <cell r="L8">
            <v>1724385.5646474021</v>
          </cell>
          <cell r="M8">
            <v>1494974.559112556</v>
          </cell>
          <cell r="N8">
            <v>1487732.0025137044</v>
          </cell>
          <cell r="O8">
            <v>1482685.2856553462</v>
          </cell>
          <cell r="P8">
            <v>1477655.6883796852</v>
          </cell>
          <cell r="Q8">
            <v>1329018.2367088697</v>
          </cell>
          <cell r="R8">
            <v>1323113.8291331043</v>
          </cell>
          <cell r="S8">
            <v>1318625.5336230723</v>
          </cell>
          <cell r="T8">
            <v>1314152.4634066939</v>
          </cell>
          <cell r="U8">
            <v>807972.96086016437</v>
          </cell>
          <cell r="V8">
            <v>800352.1997279611</v>
          </cell>
          <cell r="W8">
            <v>797637.22758770559</v>
          </cell>
          <cell r="X8">
            <v>794931.46523499722</v>
          </cell>
          <cell r="Y8">
            <v>525835.02272815118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EG8">
            <v>0</v>
          </cell>
          <cell r="EH8">
            <v>0</v>
          </cell>
          <cell r="EI8">
            <v>0</v>
          </cell>
          <cell r="EJ8">
            <v>0</v>
          </cell>
          <cell r="EK8">
            <v>0</v>
          </cell>
          <cell r="EL8">
            <v>0</v>
          </cell>
          <cell r="EM8">
            <v>0</v>
          </cell>
          <cell r="EN8">
            <v>0</v>
          </cell>
          <cell r="EO8">
            <v>0</v>
          </cell>
          <cell r="EP8">
            <v>0</v>
          </cell>
          <cell r="EQ8">
            <v>0</v>
          </cell>
          <cell r="ER8">
            <v>0</v>
          </cell>
          <cell r="ES8">
            <v>0</v>
          </cell>
          <cell r="ET8">
            <v>0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0</v>
          </cell>
          <cell r="EZ8">
            <v>0</v>
          </cell>
        </row>
        <row r="9">
          <cell r="F9">
            <v>0</v>
          </cell>
          <cell r="G9">
            <v>0</v>
          </cell>
          <cell r="H9">
            <v>392106.0478761447</v>
          </cell>
          <cell r="I9">
            <v>1361874.3701417465</v>
          </cell>
          <cell r="J9">
            <v>1370468.6438665809</v>
          </cell>
          <cell r="K9">
            <v>1365819.7103240024</v>
          </cell>
          <cell r="L9">
            <v>1361186.5469949059</v>
          </cell>
          <cell r="M9">
            <v>1206106.9954192089</v>
          </cell>
          <cell r="N9">
            <v>1200555.7028109438</v>
          </cell>
          <cell r="O9">
            <v>1196483.1516427652</v>
          </cell>
          <cell r="P9">
            <v>1192424.4154712402</v>
          </cell>
          <cell r="Q9">
            <v>1070935.2270004172</v>
          </cell>
          <cell r="R9">
            <v>1066162.8343642424</v>
          </cell>
          <cell r="S9">
            <v>1062546.1736075673</v>
          </cell>
          <cell r="T9">
            <v>1058941.7813661764</v>
          </cell>
          <cell r="U9">
            <v>659487.01361327118</v>
          </cell>
          <cell r="V9">
            <v>653408.894628359</v>
          </cell>
          <cell r="W9">
            <v>651192.38676380366</v>
          </cell>
          <cell r="X9">
            <v>648983.39778543741</v>
          </cell>
          <cell r="Y9">
            <v>431661.56197078037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>
            <v>0</v>
          </cell>
          <cell r="EP9">
            <v>0</v>
          </cell>
          <cell r="EQ9">
            <v>0</v>
          </cell>
          <cell r="ER9">
            <v>0</v>
          </cell>
          <cell r="ES9">
            <v>0</v>
          </cell>
          <cell r="ET9">
            <v>0</v>
          </cell>
          <cell r="EU9">
            <v>0</v>
          </cell>
          <cell r="EV9">
            <v>0</v>
          </cell>
          <cell r="EW9">
            <v>0</v>
          </cell>
          <cell r="EX9">
            <v>0</v>
          </cell>
          <cell r="EY9">
            <v>0</v>
          </cell>
          <cell r="EZ9">
            <v>0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389402.83456980926</v>
          </cell>
          <cell r="N10">
            <v>0</v>
          </cell>
          <cell r="O10">
            <v>0</v>
          </cell>
          <cell r="P10">
            <v>0</v>
          </cell>
          <cell r="Q10">
            <v>316940.39414040744</v>
          </cell>
          <cell r="R10">
            <v>0</v>
          </cell>
          <cell r="S10">
            <v>0</v>
          </cell>
          <cell r="T10">
            <v>0</v>
          </cell>
          <cell r="U10">
            <v>1201829.7270608752</v>
          </cell>
          <cell r="V10">
            <v>0</v>
          </cell>
          <cell r="W10">
            <v>0</v>
          </cell>
          <cell r="X10">
            <v>0</v>
          </cell>
          <cell r="Y10">
            <v>713426.93135288521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  <cell r="EP10">
            <v>0</v>
          </cell>
          <cell r="EQ10">
            <v>0</v>
          </cell>
          <cell r="ER10">
            <v>0</v>
          </cell>
          <cell r="ES10">
            <v>0</v>
          </cell>
          <cell r="ET10">
            <v>0</v>
          </cell>
          <cell r="EU10">
            <v>0</v>
          </cell>
          <cell r="EV10">
            <v>0</v>
          </cell>
          <cell r="EW10">
            <v>0</v>
          </cell>
          <cell r="EX10">
            <v>0</v>
          </cell>
          <cell r="EY10">
            <v>0</v>
          </cell>
          <cell r="EZ10">
            <v>0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1162646.7488072559</v>
          </cell>
          <cell r="J11">
            <v>0</v>
          </cell>
          <cell r="K11">
            <v>0</v>
          </cell>
          <cell r="L11">
            <v>0</v>
          </cell>
          <cell r="M11">
            <v>177403.03511054427</v>
          </cell>
          <cell r="N11">
            <v>178527.84030164452</v>
          </cell>
          <cell r="O11">
            <v>177922.23427864155</v>
          </cell>
          <cell r="P11">
            <v>177318.68260556224</v>
          </cell>
          <cell r="Q11">
            <v>133186.67103372767</v>
          </cell>
          <cell r="R11">
            <v>132311.38291331046</v>
          </cell>
          <cell r="S11">
            <v>131862.55336230726</v>
          </cell>
          <cell r="T11">
            <v>131415.2463406694</v>
          </cell>
          <cell r="U11">
            <v>80797.296086016431</v>
          </cell>
          <cell r="V11">
            <v>80035.219972796112</v>
          </cell>
          <cell r="W11">
            <v>79763.722758770557</v>
          </cell>
          <cell r="X11">
            <v>79493.14652349973</v>
          </cell>
          <cell r="Y11">
            <v>52583.502272815109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EG11">
            <v>0</v>
          </cell>
          <cell r="EH11">
            <v>0</v>
          </cell>
          <cell r="EI11">
            <v>0</v>
          </cell>
          <cell r="EJ11">
            <v>49810.666666666664</v>
          </cell>
          <cell r="EK11">
            <v>51999.666666666664</v>
          </cell>
          <cell r="EL11">
            <v>54162</v>
          </cell>
          <cell r="EM11">
            <v>56321</v>
          </cell>
          <cell r="EN11">
            <v>57880</v>
          </cell>
          <cell r="EO11">
            <v>59479</v>
          </cell>
          <cell r="EP11">
            <v>61116</v>
          </cell>
          <cell r="EQ11">
            <v>62845</v>
          </cell>
          <cell r="ER11">
            <v>64431</v>
          </cell>
          <cell r="ES11">
            <v>66095</v>
          </cell>
          <cell r="ET11">
            <v>67650</v>
          </cell>
          <cell r="EU11">
            <v>69301</v>
          </cell>
          <cell r="EV11">
            <v>70836</v>
          </cell>
          <cell r="EW11">
            <v>72380</v>
          </cell>
          <cell r="EX11">
            <v>73908</v>
          </cell>
          <cell r="EY11">
            <v>75440</v>
          </cell>
          <cell r="EZ11">
            <v>0</v>
          </cell>
        </row>
        <row r="12">
          <cell r="F12">
            <v>0</v>
          </cell>
          <cell r="G12">
            <v>0</v>
          </cell>
          <cell r="H12">
            <v>442902.44966002146</v>
          </cell>
          <cell r="I12">
            <v>17058396.604379818</v>
          </cell>
          <cell r="J12">
            <v>849353.43836796307</v>
          </cell>
          <cell r="K12">
            <v>42218.173696229744</v>
          </cell>
          <cell r="L12">
            <v>42233.274688200894</v>
          </cell>
          <cell r="M12">
            <v>4872602.9442876698</v>
          </cell>
          <cell r="N12">
            <v>287250.68979231914</v>
          </cell>
          <cell r="O12">
            <v>43323.078231387299</v>
          </cell>
          <cell r="P12">
            <v>42820.230462348321</v>
          </cell>
          <cell r="Q12">
            <v>3573826.3821245241</v>
          </cell>
          <cell r="R12">
            <v>225179.7789099199</v>
          </cell>
          <cell r="S12">
            <v>43695.249832359841</v>
          </cell>
          <cell r="T12">
            <v>43206.292795359128</v>
          </cell>
          <cell r="U12">
            <v>3198212.9312698031</v>
          </cell>
          <cell r="V12">
            <v>256885.94385205896</v>
          </cell>
          <cell r="W12">
            <v>47392.611523489119</v>
          </cell>
          <cell r="X12">
            <v>45333.750162883967</v>
          </cell>
          <cell r="Y12">
            <v>-20197391.059327561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EG12">
            <v>0</v>
          </cell>
          <cell r="EH12">
            <v>0</v>
          </cell>
          <cell r="EI12">
            <v>0</v>
          </cell>
          <cell r="EJ12">
            <v>22024.666666666664</v>
          </cell>
          <cell r="EK12">
            <v>24213.666666666664</v>
          </cell>
          <cell r="EL12">
            <v>26376</v>
          </cell>
          <cell r="EM12">
            <v>28535</v>
          </cell>
          <cell r="EN12">
            <v>30094</v>
          </cell>
          <cell r="EO12">
            <v>31693</v>
          </cell>
          <cell r="EP12">
            <v>33330</v>
          </cell>
          <cell r="EQ12">
            <v>35059</v>
          </cell>
          <cell r="ER12">
            <v>36645</v>
          </cell>
          <cell r="ES12">
            <v>38309</v>
          </cell>
          <cell r="ET12">
            <v>39864</v>
          </cell>
          <cell r="EU12">
            <v>41515</v>
          </cell>
          <cell r="EV12">
            <v>43050</v>
          </cell>
          <cell r="EW12">
            <v>44594</v>
          </cell>
          <cell r="EX12">
            <v>46122</v>
          </cell>
          <cell r="EY12">
            <v>47654</v>
          </cell>
          <cell r="EZ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8130989.9036227576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24326</v>
          </cell>
          <cell r="EK13">
            <v>24326</v>
          </cell>
          <cell r="EL13">
            <v>24326</v>
          </cell>
          <cell r="EM13">
            <v>24326</v>
          </cell>
          <cell r="EN13">
            <v>24326</v>
          </cell>
          <cell r="EO13">
            <v>24326</v>
          </cell>
          <cell r="EP13">
            <v>24326</v>
          </cell>
          <cell r="EQ13">
            <v>24326</v>
          </cell>
          <cell r="ER13">
            <v>24326</v>
          </cell>
          <cell r="ES13">
            <v>24326</v>
          </cell>
          <cell r="ET13">
            <v>24326</v>
          </cell>
          <cell r="EU13">
            <v>24326</v>
          </cell>
          <cell r="EV13">
            <v>24326</v>
          </cell>
          <cell r="EW13">
            <v>24326</v>
          </cell>
          <cell r="EX13">
            <v>24326</v>
          </cell>
          <cell r="EY13">
            <v>24326</v>
          </cell>
          <cell r="EZ13">
            <v>0</v>
          </cell>
        </row>
        <row r="14">
          <cell r="F14">
            <v>0</v>
          </cell>
          <cell r="G14">
            <v>0</v>
          </cell>
          <cell r="H14">
            <v>224672.43028386222</v>
          </cell>
          <cell r="I14">
            <v>0</v>
          </cell>
          <cell r="J14">
            <v>7684724.8622954329</v>
          </cell>
          <cell r="K14">
            <v>7239553.8848715629</v>
          </cell>
          <cell r="L14">
            <v>6795474.94446202</v>
          </cell>
          <cell r="M14">
            <v>6329631.8159536337</v>
          </cell>
          <cell r="N14">
            <v>5927024.3091767747</v>
          </cell>
          <cell r="O14">
            <v>5525405.3816435775</v>
          </cell>
          <cell r="P14">
            <v>5124773.2009188859</v>
          </cell>
          <cell r="Q14">
            <v>4710854.080161457</v>
          </cell>
          <cell r="R14">
            <v>4320267.4415414808</v>
          </cell>
          <cell r="S14">
            <v>3930642.0633748765</v>
          </cell>
          <cell r="T14">
            <v>3541976.1624889327</v>
          </cell>
          <cell r="U14">
            <v>3022794.6560677062</v>
          </cell>
          <cell r="V14">
            <v>2681620.2670980296</v>
          </cell>
          <cell r="W14">
            <v>2341287.2103341445</v>
          </cell>
          <cell r="X14">
            <v>2001793.9240260946</v>
          </cell>
          <cell r="Y14">
            <v>1499980.0901014309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3460</v>
          </cell>
          <cell r="EK14">
            <v>3460</v>
          </cell>
          <cell r="EL14">
            <v>3460</v>
          </cell>
          <cell r="EM14">
            <v>3460</v>
          </cell>
          <cell r="EN14">
            <v>3460</v>
          </cell>
          <cell r="EO14">
            <v>3460</v>
          </cell>
          <cell r="EP14">
            <v>3460</v>
          </cell>
          <cell r="EQ14">
            <v>3460</v>
          </cell>
          <cell r="ER14">
            <v>3460</v>
          </cell>
          <cell r="ES14">
            <v>3460</v>
          </cell>
          <cell r="ET14">
            <v>3460</v>
          </cell>
          <cell r="EU14">
            <v>3460</v>
          </cell>
          <cell r="EV14">
            <v>3460</v>
          </cell>
          <cell r="EW14">
            <v>3460</v>
          </cell>
          <cell r="EX14">
            <v>3460</v>
          </cell>
          <cell r="EY14">
            <v>3460</v>
          </cell>
          <cell r="EZ14">
            <v>0</v>
          </cell>
        </row>
        <row r="15">
          <cell r="F15">
            <v>0</v>
          </cell>
          <cell r="G15">
            <v>0</v>
          </cell>
          <cell r="H15">
            <v>8572.0815942252411</v>
          </cell>
          <cell r="I15">
            <v>764917.88391741633</v>
          </cell>
          <cell r="J15">
            <v>850767.60884490993</v>
          </cell>
          <cell r="K15">
            <v>849712.823960379</v>
          </cell>
          <cell r="L15">
            <v>848659.34680211917</v>
          </cell>
          <cell r="M15">
            <v>712490.21334195253</v>
          </cell>
          <cell r="N15">
            <v>696291.17632331839</v>
          </cell>
          <cell r="O15">
            <v>695427.91190142173</v>
          </cell>
          <cell r="P15">
            <v>694565.71775800525</v>
          </cell>
          <cell r="Q15">
            <v>673870.25181719894</v>
          </cell>
          <cell r="R15">
            <v>670785.73510385957</v>
          </cell>
          <cell r="S15">
            <v>669954.09242401295</v>
          </cell>
          <cell r="T15">
            <v>669123.48081789201</v>
          </cell>
          <cell r="U15">
            <v>599595.95417012752</v>
          </cell>
          <cell r="V15">
            <v>591057.68824307038</v>
          </cell>
          <cell r="W15">
            <v>590324.89269589272</v>
          </cell>
          <cell r="X15">
            <v>589593.00567139348</v>
          </cell>
          <cell r="Y15">
            <v>451271.52089783584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EG15">
            <v>0</v>
          </cell>
          <cell r="EH15">
            <v>0</v>
          </cell>
          <cell r="EI15">
            <v>0</v>
          </cell>
          <cell r="EJ15">
            <v>0</v>
          </cell>
          <cell r="EK15">
            <v>0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  <cell r="EQ15">
            <v>0</v>
          </cell>
          <cell r="ER15">
            <v>0</v>
          </cell>
          <cell r="ES15">
            <v>0</v>
          </cell>
          <cell r="ET15">
            <v>0</v>
          </cell>
          <cell r="EU15">
            <v>0</v>
          </cell>
          <cell r="EV15">
            <v>0</v>
          </cell>
          <cell r="EW15">
            <v>0</v>
          </cell>
          <cell r="EX15">
            <v>0</v>
          </cell>
          <cell r="EY15">
            <v>0</v>
          </cell>
          <cell r="EZ15">
            <v>0</v>
          </cell>
        </row>
        <row r="16">
          <cell r="F16">
            <v>0</v>
          </cell>
          <cell r="G16">
            <v>0</v>
          </cell>
          <cell r="H16">
            <v>4395.0041679466776</v>
          </cell>
          <cell r="I16">
            <v>392380.53262815787</v>
          </cell>
          <cell r="J16">
            <v>436364.64438292792</v>
          </cell>
          <cell r="K16">
            <v>435823.63785393746</v>
          </cell>
          <cell r="L16">
            <v>435283.3020668783</v>
          </cell>
          <cell r="M16">
            <v>399421.72987618693</v>
          </cell>
          <cell r="N16">
            <v>394923.30455129332</v>
          </cell>
          <cell r="O16">
            <v>394433.6771514499</v>
          </cell>
          <cell r="P16">
            <v>393944.6567935003</v>
          </cell>
          <cell r="Q16">
            <v>386205.81043558102</v>
          </cell>
          <cell r="R16">
            <v>384905.26070671558</v>
          </cell>
          <cell r="S16">
            <v>384428.05371534807</v>
          </cell>
          <cell r="T16">
            <v>383951.43836700509</v>
          </cell>
          <cell r="U16">
            <v>342621.29790557432</v>
          </cell>
          <cell r="V16">
            <v>337566.29902367882</v>
          </cell>
          <cell r="W16">
            <v>337147.783055234</v>
          </cell>
          <cell r="X16">
            <v>336729.78596446262</v>
          </cell>
          <cell r="Y16">
            <v>260176.81968446018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  <cell r="EQ16">
            <v>0</v>
          </cell>
          <cell r="ER16">
            <v>0</v>
          </cell>
          <cell r="ES16">
            <v>0</v>
          </cell>
          <cell r="ET16">
            <v>0</v>
          </cell>
          <cell r="EU16">
            <v>0</v>
          </cell>
          <cell r="EV16">
            <v>0</v>
          </cell>
          <cell r="EW16">
            <v>0</v>
          </cell>
          <cell r="EX16">
            <v>0</v>
          </cell>
          <cell r="EY16">
            <v>0</v>
          </cell>
          <cell r="EZ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58227.774031488858</v>
          </cell>
          <cell r="N17">
            <v>0</v>
          </cell>
          <cell r="O17">
            <v>0</v>
          </cell>
          <cell r="P17">
            <v>0</v>
          </cell>
          <cell r="Q17">
            <v>21543.575926302721</v>
          </cell>
          <cell r="R17">
            <v>0</v>
          </cell>
          <cell r="S17">
            <v>0</v>
          </cell>
          <cell r="T17">
            <v>0</v>
          </cell>
          <cell r="U17">
            <v>172504.27875552679</v>
          </cell>
          <cell r="V17">
            <v>0</v>
          </cell>
          <cell r="W17">
            <v>0</v>
          </cell>
          <cell r="X17">
            <v>0</v>
          </cell>
          <cell r="Y17">
            <v>239532.58796563308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EG17">
            <v>0</v>
          </cell>
          <cell r="EH17">
            <v>0</v>
          </cell>
          <cell r="EI17">
            <v>0</v>
          </cell>
          <cell r="EJ17">
            <v>0</v>
          </cell>
          <cell r="EK17">
            <v>0</v>
          </cell>
          <cell r="EL17">
            <v>0</v>
          </cell>
          <cell r="EM17">
            <v>0</v>
          </cell>
          <cell r="EN17">
            <v>0</v>
          </cell>
          <cell r="EO17">
            <v>0</v>
          </cell>
          <cell r="EP17">
            <v>0</v>
          </cell>
          <cell r="EQ17">
            <v>0</v>
          </cell>
          <cell r="ER17">
            <v>0</v>
          </cell>
          <cell r="ES17">
            <v>0</v>
          </cell>
          <cell r="ET17">
            <v>0</v>
          </cell>
          <cell r="EU17">
            <v>0</v>
          </cell>
          <cell r="EV17">
            <v>0</v>
          </cell>
          <cell r="EW17">
            <v>0</v>
          </cell>
          <cell r="EX17">
            <v>0</v>
          </cell>
          <cell r="EY17">
            <v>0</v>
          </cell>
          <cell r="EZ17">
            <v>0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852068.1864426526</v>
          </cell>
          <cell r="J18">
            <v>0</v>
          </cell>
          <cell r="K18">
            <v>0</v>
          </cell>
          <cell r="L18">
            <v>0</v>
          </cell>
          <cell r="M18">
            <v>125202.91559703415</v>
          </cell>
          <cell r="N18">
            <v>139258.23526466367</v>
          </cell>
          <cell r="O18">
            <v>139085.58238028432</v>
          </cell>
          <cell r="P18">
            <v>138913.14355160104</v>
          </cell>
          <cell r="Q18">
            <v>122712.4210619356</v>
          </cell>
          <cell r="R18">
            <v>120741.43231869471</v>
          </cell>
          <cell r="S18">
            <v>120591.73663632234</v>
          </cell>
          <cell r="T18">
            <v>120442.22654722055</v>
          </cell>
          <cell r="U18">
            <v>107927.27175062292</v>
          </cell>
          <cell r="V18">
            <v>106390.38388375269</v>
          </cell>
          <cell r="W18">
            <v>106258.48068526069</v>
          </cell>
          <cell r="X18">
            <v>106126.74102085084</v>
          </cell>
          <cell r="Y18">
            <v>81228.873761610448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  <cell r="EQ18">
            <v>0</v>
          </cell>
          <cell r="ER18">
            <v>0</v>
          </cell>
          <cell r="ES18">
            <v>0</v>
          </cell>
          <cell r="ET18">
            <v>0</v>
          </cell>
          <cell r="EU18">
            <v>0</v>
          </cell>
          <cell r="EV18">
            <v>0</v>
          </cell>
          <cell r="EW18">
            <v>0</v>
          </cell>
          <cell r="EX18">
            <v>0</v>
          </cell>
          <cell r="EY18">
            <v>0</v>
          </cell>
          <cell r="EZ18">
            <v>0</v>
          </cell>
        </row>
        <row r="19">
          <cell r="F19">
            <v>0</v>
          </cell>
          <cell r="G19">
            <v>0</v>
          </cell>
          <cell r="H19">
            <v>1465.8259526125164</v>
          </cell>
          <cell r="I19">
            <v>130800.95814987819</v>
          </cell>
          <cell r="J19">
            <v>145481.26111247961</v>
          </cell>
          <cell r="K19">
            <v>145300.89289722481</v>
          </cell>
          <cell r="L19">
            <v>145120.7483031624</v>
          </cell>
          <cell r="M19">
            <v>134982.13261916247</v>
          </cell>
          <cell r="N19">
            <v>133687.90585407714</v>
          </cell>
          <cell r="O19">
            <v>133522.15908507296</v>
          </cell>
          <cell r="P19">
            <v>133356.61780953698</v>
          </cell>
          <cell r="Q19">
            <v>114909.13318709718</v>
          </cell>
          <cell r="R19">
            <v>112692.0034974484</v>
          </cell>
          <cell r="S19">
            <v>112552.28752723418</v>
          </cell>
          <cell r="T19">
            <v>112412.74477740584</v>
          </cell>
          <cell r="U19">
            <v>87978.561892916288</v>
          </cell>
          <cell r="V19">
            <v>85112.307107002125</v>
          </cell>
          <cell r="W19">
            <v>85006.784548208554</v>
          </cell>
          <cell r="X19">
            <v>84901.392816680658</v>
          </cell>
          <cell r="Y19">
            <v>55594.842839229525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>
            <v>0</v>
          </cell>
          <cell r="CM19">
            <v>0</v>
          </cell>
          <cell r="EG19">
            <v>0</v>
          </cell>
          <cell r="EH19">
            <v>0</v>
          </cell>
          <cell r="EI19">
            <v>0</v>
          </cell>
          <cell r="EJ19">
            <v>0</v>
          </cell>
          <cell r="EK19">
            <v>0</v>
          </cell>
          <cell r="EL19">
            <v>0</v>
          </cell>
          <cell r="EM19">
            <v>0</v>
          </cell>
          <cell r="EN19">
            <v>0</v>
          </cell>
          <cell r="EO19">
            <v>0</v>
          </cell>
          <cell r="EP19">
            <v>0</v>
          </cell>
          <cell r="EQ19">
            <v>0</v>
          </cell>
          <cell r="ER19">
            <v>0</v>
          </cell>
          <cell r="ES19">
            <v>0</v>
          </cell>
          <cell r="ET19">
            <v>0</v>
          </cell>
          <cell r="EU19">
            <v>0</v>
          </cell>
          <cell r="EV19">
            <v>0</v>
          </cell>
          <cell r="EW19">
            <v>0</v>
          </cell>
          <cell r="EX19">
            <v>0</v>
          </cell>
          <cell r="EY19">
            <v>0</v>
          </cell>
          <cell r="EZ19">
            <v>0</v>
          </cell>
        </row>
        <row r="20">
          <cell r="F20">
            <v>0</v>
          </cell>
          <cell r="G20">
            <v>0</v>
          </cell>
          <cell r="H20">
            <v>40893.068320631181</v>
          </cell>
          <cell r="I20">
            <v>1042757.8581387469</v>
          </cell>
          <cell r="J20">
            <v>5002.0904466738684</v>
          </cell>
          <cell r="K20">
            <v>5002.090442314211</v>
          </cell>
          <cell r="L20">
            <v>5002.090442314211</v>
          </cell>
          <cell r="M20">
            <v>566862.20287842723</v>
          </cell>
          <cell r="N20">
            <v>5624.5766471730785</v>
          </cell>
          <cell r="O20">
            <v>5624.5782194004569</v>
          </cell>
          <cell r="P20">
            <v>5624.5782194004578</v>
          </cell>
          <cell r="Q20">
            <v>554097.2854093893</v>
          </cell>
          <cell r="R20">
            <v>6567.2986365433753</v>
          </cell>
          <cell r="S20">
            <v>6567.1597880953086</v>
          </cell>
          <cell r="T20">
            <v>6567.1597880953086</v>
          </cell>
          <cell r="U20">
            <v>539052.28865030746</v>
          </cell>
          <cell r="V20">
            <v>7591.108815366113</v>
          </cell>
          <cell r="W20">
            <v>7590.5897905616366</v>
          </cell>
          <cell r="X20">
            <v>7590.5897905616384</v>
          </cell>
          <cell r="Y20">
            <v>-1833843.4264469505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  <cell r="EQ20">
            <v>0</v>
          </cell>
          <cell r="ER20">
            <v>0</v>
          </cell>
          <cell r="ES20">
            <v>0</v>
          </cell>
          <cell r="ET20">
            <v>0</v>
          </cell>
          <cell r="EU20">
            <v>0</v>
          </cell>
          <cell r="EV20">
            <v>0</v>
          </cell>
          <cell r="EW20">
            <v>0</v>
          </cell>
          <cell r="EX20">
            <v>0</v>
          </cell>
          <cell r="EY20">
            <v>0</v>
          </cell>
          <cell r="EZ20">
            <v>0</v>
          </cell>
        </row>
        <row r="21">
          <cell r="F21">
            <v>0</v>
          </cell>
          <cell r="G21">
            <v>0</v>
          </cell>
          <cell r="H21">
            <v>0</v>
          </cell>
          <cell r="I21">
            <v>460329.5899427798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0</v>
          </cell>
          <cell r="EG21">
            <v>0</v>
          </cell>
          <cell r="EH21">
            <v>0</v>
          </cell>
          <cell r="EI21">
            <v>0</v>
          </cell>
          <cell r="EJ21">
            <v>0</v>
          </cell>
          <cell r="EK21">
            <v>0</v>
          </cell>
          <cell r="EL21">
            <v>0</v>
          </cell>
          <cell r="EM21">
            <v>0</v>
          </cell>
          <cell r="EN21">
            <v>0</v>
          </cell>
          <cell r="EO21">
            <v>0</v>
          </cell>
          <cell r="EP21">
            <v>0</v>
          </cell>
          <cell r="EQ21">
            <v>0</v>
          </cell>
          <cell r="ER21">
            <v>0</v>
          </cell>
          <cell r="ES21">
            <v>0</v>
          </cell>
          <cell r="ET21">
            <v>0</v>
          </cell>
          <cell r="EU21">
            <v>0</v>
          </cell>
          <cell r="EV21">
            <v>0</v>
          </cell>
          <cell r="EW21">
            <v>0</v>
          </cell>
          <cell r="EX21">
            <v>0</v>
          </cell>
          <cell r="EY21">
            <v>0</v>
          </cell>
          <cell r="EZ21">
            <v>0</v>
          </cell>
        </row>
        <row r="22">
          <cell r="F22">
            <v>0</v>
          </cell>
          <cell r="G22">
            <v>0</v>
          </cell>
          <cell r="H22">
            <v>24210.61870423266</v>
          </cell>
          <cell r="I22">
            <v>0</v>
          </cell>
          <cell r="J22">
            <v>398648.98449359328</v>
          </cell>
          <cell r="K22">
            <v>337221.0210352001</v>
          </cell>
          <cell r="L22">
            <v>276044.91945668845</v>
          </cell>
          <cell r="M22">
            <v>216867.008104821</v>
          </cell>
          <cell r="N22">
            <v>188923.97976985836</v>
          </cell>
          <cell r="O22">
            <v>161095.36981667217</v>
          </cell>
          <cell r="P22">
            <v>133380.82497971444</v>
          </cell>
          <cell r="Q22">
            <v>95765.418741775517</v>
          </cell>
          <cell r="R22">
            <v>83744.621879613958</v>
          </cell>
          <cell r="S22">
            <v>71773.036074081945</v>
          </cell>
          <cell r="T22">
            <v>59850.509397512418</v>
          </cell>
          <cell r="U22">
            <v>40237.349088569179</v>
          </cell>
          <cell r="V22">
            <v>34396.374281453544</v>
          </cell>
          <cell r="W22">
            <v>28579.338228586385</v>
          </cell>
          <cell r="X22">
            <v>22786.166996740878</v>
          </cell>
          <cell r="Y22">
            <v>13922.433374290464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</row>
        <row r="23">
          <cell r="F23">
            <v>0</v>
          </cell>
          <cell r="G23">
            <v>0</v>
          </cell>
          <cell r="H23">
            <v>2605.1591273647196</v>
          </cell>
          <cell r="I23">
            <v>118344.84661098609</v>
          </cell>
          <cell r="J23">
            <v>119110.42337391895</v>
          </cell>
          <cell r="K23">
            <v>118864.59367971198</v>
          </cell>
          <cell r="L23">
            <v>118619.2713486462</v>
          </cell>
          <cell r="M23">
            <v>58476.026870842434</v>
          </cell>
          <cell r="N23">
            <v>57844.359438305757</v>
          </cell>
          <cell r="O23">
            <v>57724.975585998589</v>
          </cell>
          <cell r="P23">
            <v>57605.838127710289</v>
          </cell>
          <cell r="Q23">
            <v>20999.141367631699</v>
          </cell>
          <cell r="R23">
            <v>20644.457278593854</v>
          </cell>
          <cell r="S23">
            <v>20601.849583346782</v>
          </cell>
          <cell r="T23">
            <v>20559.32982529611</v>
          </cell>
          <cell r="U23">
            <v>9468.8073504121985</v>
          </cell>
          <cell r="V23">
            <v>9354.9469884081664</v>
          </cell>
          <cell r="W23">
            <v>9335.6394946360779</v>
          </cell>
          <cell r="X23">
            <v>9316.3718492261687</v>
          </cell>
          <cell r="Y23">
            <v>4206.8991467155593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0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  <cell r="EL23">
            <v>0</v>
          </cell>
          <cell r="EM23">
            <v>0</v>
          </cell>
          <cell r="EN23">
            <v>0</v>
          </cell>
          <cell r="EO23">
            <v>0</v>
          </cell>
          <cell r="EP23">
            <v>0</v>
          </cell>
          <cell r="EQ23">
            <v>0</v>
          </cell>
          <cell r="ER23">
            <v>0</v>
          </cell>
          <cell r="ES23">
            <v>0</v>
          </cell>
          <cell r="ET23">
            <v>0</v>
          </cell>
          <cell r="EU23">
            <v>0</v>
          </cell>
          <cell r="EV23">
            <v>0</v>
          </cell>
          <cell r="EW23">
            <v>0</v>
          </cell>
          <cell r="EX23">
            <v>0</v>
          </cell>
          <cell r="EY23">
            <v>0</v>
          </cell>
          <cell r="EZ23">
            <v>0</v>
          </cell>
        </row>
        <row r="24">
          <cell r="F24">
            <v>0</v>
          </cell>
          <cell r="G24">
            <v>0</v>
          </cell>
          <cell r="H24">
            <v>1328.815500882848</v>
          </cell>
          <cell r="I24">
            <v>60382.067677950632</v>
          </cell>
          <cell r="J24">
            <v>60772.387511620887</v>
          </cell>
          <cell r="K24">
            <v>60646.960558924147</v>
          </cell>
          <cell r="L24">
            <v>60521.792472484056</v>
          </cell>
          <cell r="M24">
            <v>27849.431060758892</v>
          </cell>
          <cell r="N24">
            <v>27514.386907480221</v>
          </cell>
          <cell r="O24">
            <v>27457.600497624851</v>
          </cell>
          <cell r="P24">
            <v>27400.931288140146</v>
          </cell>
          <cell r="Q24">
            <v>11987.003595953658</v>
          </cell>
          <cell r="R24">
            <v>11831.295406135348</v>
          </cell>
          <cell r="S24">
            <v>11806.877024860418</v>
          </cell>
          <cell r="T24">
            <v>11782.509040209326</v>
          </cell>
          <cell r="U24">
            <v>5824.5210639144107</v>
          </cell>
          <cell r="V24">
            <v>5761.8973187194679</v>
          </cell>
          <cell r="W24">
            <v>5750.0054505202752</v>
          </cell>
          <cell r="X24">
            <v>5738.1381257173689</v>
          </cell>
          <cell r="Y24">
            <v>2612.4402411852989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0</v>
          </cell>
          <cell r="EM24">
            <v>0</v>
          </cell>
          <cell r="EN24">
            <v>0</v>
          </cell>
          <cell r="EO24">
            <v>0</v>
          </cell>
          <cell r="EP24">
            <v>0</v>
          </cell>
          <cell r="EQ24">
            <v>0</v>
          </cell>
          <cell r="ER24">
            <v>0</v>
          </cell>
          <cell r="ES24">
            <v>0</v>
          </cell>
          <cell r="ET24">
            <v>0</v>
          </cell>
          <cell r="EU24">
            <v>0</v>
          </cell>
          <cell r="EV24">
            <v>0</v>
          </cell>
          <cell r="EW24">
            <v>0</v>
          </cell>
          <cell r="EX24">
            <v>0</v>
          </cell>
          <cell r="EY24">
            <v>0</v>
          </cell>
          <cell r="EZ24">
            <v>0</v>
          </cell>
        </row>
        <row r="25"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30841.227051232803</v>
          </cell>
          <cell r="N25">
            <v>0</v>
          </cell>
          <cell r="O25">
            <v>0</v>
          </cell>
          <cell r="P25">
            <v>0</v>
          </cell>
          <cell r="Q25">
            <v>25413.466121379173</v>
          </cell>
          <cell r="R25">
            <v>0</v>
          </cell>
          <cell r="S25">
            <v>0</v>
          </cell>
          <cell r="T25">
            <v>0</v>
          </cell>
          <cell r="U25">
            <v>13697.188655326603</v>
          </cell>
          <cell r="V25">
            <v>0</v>
          </cell>
          <cell r="W25">
            <v>0</v>
          </cell>
          <cell r="X25">
            <v>0</v>
          </cell>
          <cell r="Y25">
            <v>6218.807853967789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  <cell r="EQ25">
            <v>0</v>
          </cell>
          <cell r="ER25">
            <v>0</v>
          </cell>
          <cell r="ES25">
            <v>0</v>
          </cell>
          <cell r="ET25">
            <v>0</v>
          </cell>
          <cell r="EU25">
            <v>0</v>
          </cell>
          <cell r="EV25">
            <v>0</v>
          </cell>
          <cell r="EW25">
            <v>0</v>
          </cell>
          <cell r="EX25">
            <v>0</v>
          </cell>
          <cell r="EY25">
            <v>0</v>
          </cell>
          <cell r="EZ25">
            <v>0</v>
          </cell>
        </row>
        <row r="26">
          <cell r="F26">
            <v>0</v>
          </cell>
          <cell r="G26">
            <v>0</v>
          </cell>
          <cell r="H26">
            <v>0</v>
          </cell>
          <cell r="I26">
            <v>23887.375710611541</v>
          </cell>
          <cell r="J26">
            <v>0</v>
          </cell>
          <cell r="K26">
            <v>0</v>
          </cell>
          <cell r="L26">
            <v>0</v>
          </cell>
          <cell r="M26">
            <v>11494.488012127096</v>
          </cell>
          <cell r="N26">
            <v>11568.871887661151</v>
          </cell>
          <cell r="O26">
            <v>11544.995117199718</v>
          </cell>
          <cell r="P26">
            <v>11521.167625542059</v>
          </cell>
          <cell r="Q26">
            <v>3789.5955396932359</v>
          </cell>
          <cell r="R26">
            <v>3716.0023101468937</v>
          </cell>
          <cell r="S26">
            <v>3708.3329250024203</v>
          </cell>
          <cell r="T26">
            <v>3700.6793685532994</v>
          </cell>
          <cell r="U26">
            <v>1704.3853230741956</v>
          </cell>
          <cell r="V26">
            <v>1683.8904579134698</v>
          </cell>
          <cell r="W26">
            <v>1680.415109034494</v>
          </cell>
          <cell r="X26">
            <v>1676.9469328607101</v>
          </cell>
          <cell r="Y26">
            <v>757.24184640880071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EG26">
            <v>0</v>
          </cell>
          <cell r="EH26">
            <v>0</v>
          </cell>
          <cell r="EI26">
            <v>0</v>
          </cell>
          <cell r="EJ26">
            <v>0</v>
          </cell>
          <cell r="EK26">
            <v>0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  <cell r="EQ26">
            <v>0</v>
          </cell>
          <cell r="ER26">
            <v>0</v>
          </cell>
          <cell r="ES26">
            <v>0</v>
          </cell>
          <cell r="ET26">
            <v>0</v>
          </cell>
          <cell r="EU26">
            <v>0</v>
          </cell>
          <cell r="EV26">
            <v>0</v>
          </cell>
          <cell r="EW26">
            <v>0</v>
          </cell>
          <cell r="EX26">
            <v>0</v>
          </cell>
          <cell r="EY26">
            <v>0</v>
          </cell>
          <cell r="EZ26">
            <v>0</v>
          </cell>
        </row>
        <row r="27">
          <cell r="F27">
            <v>0</v>
          </cell>
          <cell r="G27">
            <v>0</v>
          </cell>
          <cell r="H27">
            <v>468.92864292564957</v>
          </cell>
          <cell r="I27">
            <v>21302.072389977497</v>
          </cell>
          <cell r="J27">
            <v>21439.876207305409</v>
          </cell>
          <cell r="K27">
            <v>21395.626862348152</v>
          </cell>
          <cell r="L27">
            <v>21351.468842756316</v>
          </cell>
          <cell r="M27">
            <v>15813.149322330104</v>
          </cell>
          <cell r="N27">
            <v>15733.665767219165</v>
          </cell>
          <cell r="O27">
            <v>15701.193359391615</v>
          </cell>
          <cell r="P27">
            <v>15668.787970737199</v>
          </cell>
          <cell r="Q27">
            <v>5014.3708044795458</v>
          </cell>
          <cell r="R27">
            <v>4913.3808323053381</v>
          </cell>
          <cell r="S27">
            <v>4903.2402008365334</v>
          </cell>
          <cell r="T27">
            <v>4893.1204984204742</v>
          </cell>
          <cell r="U27">
            <v>1937.5551441271709</v>
          </cell>
          <cell r="V27">
            <v>1908.4091856352661</v>
          </cell>
          <cell r="W27">
            <v>1904.4704569057599</v>
          </cell>
          <cell r="X27">
            <v>1900.5398572421382</v>
          </cell>
          <cell r="Y27">
            <v>717.85559752192216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0</v>
          </cell>
          <cell r="EK27">
            <v>0</v>
          </cell>
          <cell r="EL27">
            <v>0</v>
          </cell>
          <cell r="EM27">
            <v>0</v>
          </cell>
          <cell r="EN27">
            <v>0</v>
          </cell>
          <cell r="EO27">
            <v>0</v>
          </cell>
          <cell r="EP27">
            <v>0</v>
          </cell>
          <cell r="EQ27">
            <v>0</v>
          </cell>
          <cell r="ER27">
            <v>0</v>
          </cell>
          <cell r="ES27">
            <v>0</v>
          </cell>
          <cell r="ET27">
            <v>0</v>
          </cell>
          <cell r="EU27">
            <v>0</v>
          </cell>
          <cell r="EV27">
            <v>0</v>
          </cell>
          <cell r="EW27">
            <v>0</v>
          </cell>
          <cell r="EX27">
            <v>0</v>
          </cell>
          <cell r="EY27">
            <v>0</v>
          </cell>
          <cell r="EZ27">
            <v>0</v>
          </cell>
        </row>
        <row r="28">
          <cell r="F28">
            <v>0</v>
          </cell>
          <cell r="G28">
            <v>0</v>
          </cell>
          <cell r="H28">
            <v>16112.547844697579</v>
          </cell>
          <cell r="I28">
            <v>-1466665.9341425197</v>
          </cell>
          <cell r="J28">
            <v>-37952.709789887653</v>
          </cell>
          <cell r="K28">
            <v>0.51784073193204938</v>
          </cell>
          <cell r="L28">
            <v>-5.8327231457877564E-6</v>
          </cell>
          <cell r="M28">
            <v>111187.11898535574</v>
          </cell>
          <cell r="N28">
            <v>2117.5951775539738</v>
          </cell>
          <cell r="O28">
            <v>-1.6826933654215906E-2</v>
          </cell>
          <cell r="P28">
            <v>1.3366904125122758E-7</v>
          </cell>
          <cell r="Q28">
            <v>416585.73353197833</v>
          </cell>
          <cell r="R28">
            <v>7934.0120367835998</v>
          </cell>
          <cell r="S28">
            <v>-6.3045616823752482E-2</v>
          </cell>
          <cell r="T28">
            <v>5.0081923738898309E-7</v>
          </cell>
          <cell r="U28">
            <v>69295.543285739011</v>
          </cell>
          <cell r="V28">
            <v>-1014.900938576304</v>
          </cell>
          <cell r="W28">
            <v>-28.58823500490022</v>
          </cell>
          <cell r="X28">
            <v>7.133168420412762E-4</v>
          </cell>
          <cell r="Y28">
            <v>199047.25372833334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  <cell r="ET28">
            <v>0</v>
          </cell>
          <cell r="EU28">
            <v>0</v>
          </cell>
          <cell r="EV28">
            <v>0</v>
          </cell>
          <cell r="EW28">
            <v>0</v>
          </cell>
          <cell r="EX28">
            <v>0</v>
          </cell>
          <cell r="EY28">
            <v>0</v>
          </cell>
          <cell r="EZ28">
            <v>0</v>
          </cell>
        </row>
        <row r="29">
          <cell r="F29">
            <v>0</v>
          </cell>
          <cell r="G29">
            <v>0</v>
          </cell>
          <cell r="H29">
            <v>0</v>
          </cell>
          <cell r="I29">
            <v>-702323.16578523442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  <cell r="EW29">
            <v>0</v>
          </cell>
          <cell r="EX29">
            <v>0</v>
          </cell>
          <cell r="EY29">
            <v>0</v>
          </cell>
          <cell r="EZ29">
            <v>0</v>
          </cell>
        </row>
        <row r="30">
          <cell r="F30">
            <v>0</v>
          </cell>
          <cell r="G30">
            <v>0</v>
          </cell>
          <cell r="H30">
            <v>-702123.46843498899</v>
          </cell>
          <cell r="I30">
            <v>0</v>
          </cell>
          <cell r="J30">
            <v>-659957.56400356651</v>
          </cell>
          <cell r="K30">
            <v>-617698.84749423969</v>
          </cell>
          <cell r="L30">
            <v>-575546.81257714541</v>
          </cell>
          <cell r="M30">
            <v>-533501.25591779524</v>
          </cell>
          <cell r="N30">
            <v>-491561.97452677134</v>
          </cell>
          <cell r="O30">
            <v>-449728.76575917611</v>
          </cell>
          <cell r="P30">
            <v>-408001.42731408443</v>
          </cell>
          <cell r="Q30">
            <v>-366379.75723399548</v>
          </cell>
          <cell r="R30">
            <v>-324863.55390428618</v>
          </cell>
          <cell r="S30">
            <v>-283452.61605266493</v>
          </cell>
          <cell r="T30">
            <v>-242146.74274862674</v>
          </cell>
          <cell r="U30">
            <v>-212899.11468280089</v>
          </cell>
          <cell r="V30">
            <v>-191152.32127292297</v>
          </cell>
          <cell r="W30">
            <v>-169460.63334848895</v>
          </cell>
          <cell r="X30">
            <v>-147823.94574613974</v>
          </cell>
          <cell r="Y30">
            <v>-126242.1534810977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EG30">
            <v>0</v>
          </cell>
          <cell r="EH30">
            <v>0</v>
          </cell>
          <cell r="EI30">
            <v>0</v>
          </cell>
          <cell r="EJ30">
            <v>16822.953481286186</v>
          </cell>
          <cell r="EK30">
            <v>2264.8923513357422</v>
          </cell>
          <cell r="EL30">
            <v>2245.9837459252094</v>
          </cell>
          <cell r="EM30">
            <v>2250.1486801901683</v>
          </cell>
          <cell r="EN30">
            <v>3113.1432950828553</v>
          </cell>
          <cell r="EO30">
            <v>1735.2167815238454</v>
          </cell>
          <cell r="EP30">
            <v>1773.7906211786694</v>
          </cell>
          <cell r="EQ30">
            <v>1871.4199588569481</v>
          </cell>
          <cell r="ER30">
            <v>3049.309958242312</v>
          </cell>
          <cell r="ES30">
            <v>1871.8962133168006</v>
          </cell>
          <cell r="ET30">
            <v>1759.3086174951629</v>
          </cell>
          <cell r="EU30">
            <v>1861.8700862230296</v>
          </cell>
          <cell r="EV30">
            <v>3911.5400640099938</v>
          </cell>
          <cell r="EW30">
            <v>1990.7238357467136</v>
          </cell>
          <cell r="EX30">
            <v>1942.884479155304</v>
          </cell>
          <cell r="EY30">
            <v>1954.8560633329098</v>
          </cell>
          <cell r="EZ30">
            <v>-44899.090154970858</v>
          </cell>
        </row>
        <row r="31">
          <cell r="F31">
            <v>0</v>
          </cell>
          <cell r="G31">
            <v>0</v>
          </cell>
          <cell r="H31">
            <v>-33647.446534587165</v>
          </cell>
          <cell r="I31">
            <v>-66814.82748155031</v>
          </cell>
          <cell r="J31">
            <v>-90482.317103401554</v>
          </cell>
          <cell r="K31">
            <v>-90366.957928972028</v>
          </cell>
          <cell r="L31">
            <v>-90251.745830120926</v>
          </cell>
          <cell r="M31">
            <v>-90136.680619336286</v>
          </cell>
          <cell r="N31">
            <v>-90021.762109345189</v>
          </cell>
          <cell r="O31">
            <v>-89906.990113113512</v>
          </cell>
          <cell r="P31">
            <v>-89792.364443845567</v>
          </cell>
          <cell r="Q31">
            <v>-89677.884914983792</v>
          </cell>
          <cell r="R31">
            <v>-89563.551340208563</v>
          </cell>
          <cell r="S31">
            <v>-89449.363533437703</v>
          </cell>
          <cell r="T31">
            <v>-89335.321308826329</v>
          </cell>
          <cell r="U31">
            <v>-56058.408676074599</v>
          </cell>
          <cell r="V31">
            <v>-44199.981755924193</v>
          </cell>
          <cell r="W31">
            <v>-44143.629602615212</v>
          </cell>
          <cell r="X31">
            <v>-44087.349294701984</v>
          </cell>
          <cell r="Y31">
            <v>-44031.140740586263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EG31">
            <v>0</v>
          </cell>
          <cell r="EH31">
            <v>0</v>
          </cell>
          <cell r="EI31">
            <v>0</v>
          </cell>
          <cell r="EJ31">
            <v>12765.595638607991</v>
          </cell>
          <cell r="EK31">
            <v>29.92826769237584</v>
          </cell>
          <cell r="EL31">
            <v>30.166629033844576</v>
          </cell>
          <cell r="EM31">
            <v>30.166624575541455</v>
          </cell>
          <cell r="EN31">
            <v>3647.500163303077</v>
          </cell>
          <cell r="EO31">
            <v>38.528573703879687</v>
          </cell>
          <cell r="EP31">
            <v>30.585594007725348</v>
          </cell>
          <cell r="EQ31">
            <v>30.585892401130046</v>
          </cell>
          <cell r="ER31">
            <v>2675.5692147445334</v>
          </cell>
          <cell r="ES31">
            <v>38.390681902464806</v>
          </cell>
          <cell r="ET31">
            <v>30.866174742934973</v>
          </cell>
          <cell r="EU31">
            <v>30.86142291319462</v>
          </cell>
          <cell r="EV31">
            <v>2405.0184756745116</v>
          </cell>
          <cell r="EW31">
            <v>64.589444089043099</v>
          </cell>
          <cell r="EX31">
            <v>32.387851174446567</v>
          </cell>
          <cell r="EY31">
            <v>32.380933334657996</v>
          </cell>
          <cell r="EZ31">
            <v>-21472.227858856153</v>
          </cell>
        </row>
        <row r="32">
          <cell r="F32">
            <v>0</v>
          </cell>
          <cell r="G32">
            <v>0</v>
          </cell>
          <cell r="H32">
            <v>-15431.121880492356</v>
          </cell>
          <cell r="I32">
            <v>-30640.585297368532</v>
          </cell>
          <cell r="J32">
            <v>-41487.826049426294</v>
          </cell>
          <cell r="K32">
            <v>-41434.931721394569</v>
          </cell>
          <cell r="L32">
            <v>-41382.104830252283</v>
          </cell>
          <cell r="M32">
            <v>-41329.345290021694</v>
          </cell>
          <cell r="N32">
            <v>-41276.653014834686</v>
          </cell>
          <cell r="O32">
            <v>-41224.027918932647</v>
          </cell>
          <cell r="P32">
            <v>-41171.469916666269</v>
          </cell>
          <cell r="Q32">
            <v>-41118.978922495451</v>
          </cell>
          <cell r="R32">
            <v>-41066.554850989152</v>
          </cell>
          <cell r="S32">
            <v>-41014.197616825259</v>
          </cell>
          <cell r="T32">
            <v>-40961.90713479041</v>
          </cell>
          <cell r="U32">
            <v>-26601.848248252907</v>
          </cell>
          <cell r="V32">
            <v>-21484.496269303439</v>
          </cell>
          <cell r="W32">
            <v>-21457.104908958092</v>
          </cell>
          <cell r="X32">
            <v>-21429.748470847473</v>
          </cell>
          <cell r="Y32">
            <v>-21402.426910447946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EG32">
            <v>0</v>
          </cell>
          <cell r="EH32">
            <v>0</v>
          </cell>
          <cell r="EI32">
            <v>0</v>
          </cell>
          <cell r="EJ32">
            <v>1489.7033893816597</v>
          </cell>
          <cell r="EK32">
            <v>7.145843489016011</v>
          </cell>
          <cell r="EL32">
            <v>7.1458434890203026</v>
          </cell>
          <cell r="EM32">
            <v>7.1458434890203026</v>
          </cell>
          <cell r="EN32">
            <v>809.80928067176535</v>
          </cell>
          <cell r="EO32">
            <v>8.0351117443235367</v>
          </cell>
          <cell r="EP32">
            <v>8.0351117420006517</v>
          </cell>
          <cell r="EQ32">
            <v>8.0351117420006535</v>
          </cell>
          <cell r="ER32">
            <v>791.57704051621545</v>
          </cell>
          <cell r="ES32">
            <v>9.3816564248655681</v>
          </cell>
          <cell r="ET32">
            <v>9.3816568401361558</v>
          </cell>
          <cell r="EU32">
            <v>9.3816568401361558</v>
          </cell>
          <cell r="EV32">
            <v>770.08550382874535</v>
          </cell>
          <cell r="EW32">
            <v>10.843723503669953</v>
          </cell>
          <cell r="EX32">
            <v>10.843699700802336</v>
          </cell>
          <cell r="EY32">
            <v>10.84369970080234</v>
          </cell>
          <cell r="EZ32">
            <v>-2691.3861048274166</v>
          </cell>
        </row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-2352.456910195398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EG33">
            <v>0</v>
          </cell>
          <cell r="EH33">
            <v>0</v>
          </cell>
          <cell r="EI33">
            <v>0</v>
          </cell>
          <cell r="EJ33">
            <v>-2149.4880826325852</v>
          </cell>
          <cell r="EK33">
            <v>3.3617177515336993E-2</v>
          </cell>
          <cell r="EL33">
            <v>-3.9851780719857288E-7</v>
          </cell>
          <cell r="EM33">
            <v>4.2100767316810561E-12</v>
          </cell>
          <cell r="EN33">
            <v>161.86513976550862</v>
          </cell>
          <cell r="EO33">
            <v>-1.2864384299934306E-3</v>
          </cell>
          <cell r="EP33">
            <v>1.0221009483224464E-8</v>
          </cell>
          <cell r="EQ33">
            <v>-8.1379347705023974E-14</v>
          </cell>
          <cell r="ER33">
            <v>606.46150919111233</v>
          </cell>
          <cell r="ES33">
            <v>-4.8199099130613599E-3</v>
          </cell>
          <cell r="ET33">
            <v>3.8295145721178869E-8</v>
          </cell>
          <cell r="EU33">
            <v>-3.0453417565468044E-13</v>
          </cell>
          <cell r="EV33">
            <v>99.240913400114223</v>
          </cell>
          <cell r="EW33">
            <v>-1.7380253523377072</v>
          </cell>
          <cell r="EX33">
            <v>4.7417971783417154E-5</v>
          </cell>
          <cell r="EY33">
            <v>-8.0108534797775251E-10</v>
          </cell>
          <cell r="EZ33">
            <v>288.67905353624201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-90606.018285260623</v>
          </cell>
          <cell r="J34">
            <v>0</v>
          </cell>
          <cell r="K34">
            <v>0</v>
          </cell>
          <cell r="L34">
            <v>0</v>
          </cell>
          <cell r="M34">
            <v>-6647.4740009669194</v>
          </cell>
          <cell r="N34">
            <v>-9002.1762109345182</v>
          </cell>
          <cell r="O34">
            <v>-8990.6990113113516</v>
          </cell>
          <cell r="P34">
            <v>-8979.2364443845545</v>
          </cell>
          <cell r="Q34">
            <v>-8306.424655668181</v>
          </cell>
          <cell r="R34">
            <v>-8060.7196206187709</v>
          </cell>
          <cell r="S34">
            <v>-8050.4427180093926</v>
          </cell>
          <cell r="T34">
            <v>-8040.1789177943701</v>
          </cell>
          <cell r="U34">
            <v>-8961.6648111535651</v>
          </cell>
          <cell r="V34">
            <v>-9281.9961687440809</v>
          </cell>
          <cell r="W34">
            <v>-9270.1622165491917</v>
          </cell>
          <cell r="X34">
            <v>-9258.343351887419</v>
          </cell>
          <cell r="Y34">
            <v>-5025.3599159711457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EG34">
            <v>0</v>
          </cell>
          <cell r="EH34">
            <v>0</v>
          </cell>
          <cell r="EI34">
            <v>0</v>
          </cell>
          <cell r="EJ34">
            <v>-2562.6347372991263</v>
          </cell>
          <cell r="EK34">
            <v>0.1057097502093276</v>
          </cell>
          <cell r="EL34">
            <v>-2.5865455106632851E-6</v>
          </cell>
          <cell r="EM34">
            <v>5.3677728928391844E-11</v>
          </cell>
          <cell r="EN34">
            <v>1400.6118231998862</v>
          </cell>
          <cell r="EO34">
            <v>-2.6917463947399032</v>
          </cell>
          <cell r="EP34">
            <v>1.5379460316063159E-4</v>
          </cell>
          <cell r="EQ34">
            <v>-5.0940590107937191E-9</v>
          </cell>
          <cell r="ER34">
            <v>587.69709601398347</v>
          </cell>
          <cell r="ES34">
            <v>-3.650727316839395</v>
          </cell>
          <cell r="ET34">
            <v>-1.9232287019223054E-3</v>
          </cell>
          <cell r="EU34">
            <v>1.4898765729538761E-7</v>
          </cell>
          <cell r="EV34">
            <v>143.04549585864311</v>
          </cell>
          <cell r="EW34">
            <v>-10.398730271124604</v>
          </cell>
          <cell r="EX34">
            <v>-6.0453812868575905E-3</v>
          </cell>
          <cell r="EY34">
            <v>-1.0786543843367873E-6</v>
          </cell>
          <cell r="EZ34">
            <v>-131.42693212463507</v>
          </cell>
        </row>
        <row r="35">
          <cell r="F35">
            <v>0</v>
          </cell>
          <cell r="G35">
            <v>0</v>
          </cell>
          <cell r="H35">
            <v>-4239.5782633579829</v>
          </cell>
          <cell r="I35">
            <v>-8418.6682626753409</v>
          </cell>
          <cell r="J35">
            <v>-11400.771955028598</v>
          </cell>
          <cell r="K35">
            <v>-11386.236699050478</v>
          </cell>
          <cell r="L35">
            <v>-11371.719974595238</v>
          </cell>
          <cell r="M35">
            <v>-12553.767078210418</v>
          </cell>
          <cell r="N35">
            <v>-12963.133743745708</v>
          </cell>
          <cell r="O35">
            <v>-12946.606576288345</v>
          </cell>
          <cell r="P35">
            <v>-12930.100479913759</v>
          </cell>
          <cell r="Q35">
            <v>-11723.160523263308</v>
          </cell>
          <cell r="R35">
            <v>-11285.007468866279</v>
          </cell>
          <cell r="S35">
            <v>-11270.619805213151</v>
          </cell>
          <cell r="T35">
            <v>-11256.250484912116</v>
          </cell>
          <cell r="U35">
            <v>-6280.0778871240291</v>
          </cell>
          <cell r="V35">
            <v>-4508.398139104268</v>
          </cell>
          <cell r="W35">
            <v>-4502.6502194667519</v>
          </cell>
          <cell r="X35">
            <v>-4496.9096280596041</v>
          </cell>
          <cell r="Y35">
            <v>-3939.1759411368494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EG35">
            <v>0</v>
          </cell>
          <cell r="EH35">
            <v>0</v>
          </cell>
          <cell r="EI35">
            <v>0</v>
          </cell>
          <cell r="EJ35">
            <v>-415.34509453851228</v>
          </cell>
          <cell r="EK35">
            <v>-2.8875559895946701E-7</v>
          </cell>
          <cell r="EL35">
            <v>0</v>
          </cell>
          <cell r="EM35">
            <v>0</v>
          </cell>
          <cell r="EN35">
            <v>148.57695860972845</v>
          </cell>
          <cell r="EO35">
            <v>1.6095085744929261E-5</v>
          </cell>
          <cell r="EP35">
            <v>-2.0120575885407279E-19</v>
          </cell>
          <cell r="EQ35">
            <v>0</v>
          </cell>
          <cell r="ER35">
            <v>90.147572889391043</v>
          </cell>
          <cell r="ES35">
            <v>-2.0234402032901389E-4</v>
          </cell>
          <cell r="ET35">
            <v>2.1386924703891768E-17</v>
          </cell>
          <cell r="EU35">
            <v>-1.1102230246251565E-16</v>
          </cell>
          <cell r="EV35">
            <v>36.472419230208395</v>
          </cell>
          <cell r="EW35">
            <v>-5.4372461022489794E-4</v>
          </cell>
          <cell r="EX35">
            <v>-1.4083370472916921E-15</v>
          </cell>
          <cell r="EY35">
            <v>-1.7992913825537471E-18</v>
          </cell>
          <cell r="EZ35">
            <v>-6.7182004657277528</v>
          </cell>
        </row>
        <row r="36">
          <cell r="F36">
            <v>0</v>
          </cell>
          <cell r="G36">
            <v>0</v>
          </cell>
          <cell r="H36">
            <v>92146.534108850406</v>
          </cell>
          <cell r="I36">
            <v>-7913040.8603855316</v>
          </cell>
          <cell r="J36">
            <v>-543320.54827631626</v>
          </cell>
          <cell r="K36">
            <v>15.609560076109538</v>
          </cell>
          <cell r="L36">
            <v>-3.4508452342292935E-4</v>
          </cell>
          <cell r="M36">
            <v>4472977.8334836988</v>
          </cell>
          <cell r="N36">
            <v>140598.88162601111</v>
          </cell>
          <cell r="O36">
            <v>-439.97544534513202</v>
          </cell>
          <cell r="P36">
            <v>2.1298665540952107E-2</v>
          </cell>
          <cell r="Q36">
            <v>1884112.5208873076</v>
          </cell>
          <cell r="R36">
            <v>43884.000608282993</v>
          </cell>
          <cell r="S36">
            <v>-649.56765284024095</v>
          </cell>
          <cell r="T36">
            <v>-0.28332574589597187</v>
          </cell>
          <cell r="U36">
            <v>484002.42115788348</v>
          </cell>
          <cell r="V36">
            <v>-44464.787658474917</v>
          </cell>
          <cell r="W36">
            <v>-1822.3458997379389</v>
          </cell>
          <cell r="X36">
            <v>-0.91430801845494658</v>
          </cell>
          <cell r="Y36">
            <v>-360607.75971784617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EG36">
            <v>0</v>
          </cell>
          <cell r="EH36">
            <v>0</v>
          </cell>
          <cell r="EI36">
            <v>0</v>
          </cell>
          <cell r="EJ36">
            <v>16124.192036840603</v>
          </cell>
          <cell r="EK36">
            <v>2666.2550430204919</v>
          </cell>
          <cell r="EL36">
            <v>2269.7126719698363</v>
          </cell>
          <cell r="EM36">
            <v>2262.2268039523383</v>
          </cell>
          <cell r="EN36">
            <v>3121.9717053293148</v>
          </cell>
          <cell r="EO36">
            <v>1782.4298727844093</v>
          </cell>
          <cell r="EP36">
            <v>1764.0853271621847</v>
          </cell>
          <cell r="EQ36">
            <v>1873.6425318739969</v>
          </cell>
          <cell r="ER36">
            <v>3006.8209909441243</v>
          </cell>
          <cell r="ES36">
            <v>1911.0103140588212</v>
          </cell>
          <cell r="ET36">
            <v>1773.0656625981578</v>
          </cell>
          <cell r="EU36">
            <v>1851.9350771186942</v>
          </cell>
          <cell r="EV36">
            <v>3825.7146301786797</v>
          </cell>
          <cell r="EW36">
            <v>2056.7393573784721</v>
          </cell>
          <cell r="EX36">
            <v>1949.67594223847</v>
          </cell>
          <cell r="EY36">
            <v>1951.7477643595105</v>
          </cell>
          <cell r="EZ36">
            <v>-33525.743951007273</v>
          </cell>
        </row>
        <row r="37">
          <cell r="F37">
            <v>0</v>
          </cell>
          <cell r="G37">
            <v>0</v>
          </cell>
          <cell r="H37">
            <v>-685956.46431086725</v>
          </cell>
          <cell r="I37">
            <v>-442980.15445273987</v>
          </cell>
          <cell r="J37">
            <v>-441326.558301143</v>
          </cell>
          <cell r="K37">
            <v>-407523.59975649533</v>
          </cell>
          <cell r="L37">
            <v>-373810.70738834125</v>
          </cell>
          <cell r="M37">
            <v>-97081.063710766728</v>
          </cell>
          <cell r="N37">
            <v>-78571.505218563572</v>
          </cell>
          <cell r="O37">
            <v>-68407.367527116192</v>
          </cell>
          <cell r="P37">
            <v>-58244.126261601232</v>
          </cell>
          <cell r="Q37">
            <v>56773.761980930642</v>
          </cell>
          <cell r="R37">
            <v>62451.226975219506</v>
          </cell>
          <cell r="S37">
            <v>65504.010290736893</v>
          </cell>
          <cell r="T37">
            <v>68586.999708451811</v>
          </cell>
          <cell r="U37">
            <v>96181.53335482371</v>
          </cell>
          <cell r="V37">
            <v>91295.724283871779</v>
          </cell>
          <cell r="W37">
            <v>88936.710131986853</v>
          </cell>
          <cell r="X37">
            <v>86691.778754360392</v>
          </cell>
          <cell r="Y37">
            <v>62249.919039710439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EG37">
            <v>0</v>
          </cell>
          <cell r="EH37">
            <v>0</v>
          </cell>
          <cell r="EI37">
            <v>0</v>
          </cell>
          <cell r="EJ37">
            <v>12184.569003128441</v>
          </cell>
          <cell r="EK37">
            <v>606.68102740568793</v>
          </cell>
          <cell r="EL37">
            <v>30.15583835444982</v>
          </cell>
          <cell r="EM37">
            <v>30.166624777286351</v>
          </cell>
          <cell r="EN37">
            <v>3480.4306744911928</v>
          </cell>
          <cell r="EO37">
            <v>205.17906413737077</v>
          </cell>
          <cell r="EP37">
            <v>30.945055879562354</v>
          </cell>
          <cell r="EQ37">
            <v>30.585878901677368</v>
          </cell>
          <cell r="ER37">
            <v>2552.7331300889455</v>
          </cell>
          <cell r="ES37">
            <v>160.84269922137133</v>
          </cell>
          <cell r="ET37">
            <v>31.210892737399885</v>
          </cell>
          <cell r="EU37">
            <v>30.861637710970808</v>
          </cell>
          <cell r="EV37">
            <v>2284.4378080498591</v>
          </cell>
          <cell r="EW37">
            <v>183.4899598943278</v>
          </cell>
          <cell r="EX37">
            <v>33.851865373920802</v>
          </cell>
          <cell r="EY37">
            <v>32.38125011634569</v>
          </cell>
          <cell r="EZ37">
            <v>-14426.707899519683</v>
          </cell>
        </row>
        <row r="38">
          <cell r="F38">
            <v>0</v>
          </cell>
          <cell r="G38">
            <v>0</v>
          </cell>
          <cell r="H38">
            <v>-618803.65011660499</v>
          </cell>
          <cell r="I38">
            <v>-394841.96570895298</v>
          </cell>
          <cell r="J38">
            <v>-395842.89329967968</v>
          </cell>
          <cell r="K38">
            <v>-367848.21094932168</v>
          </cell>
          <cell r="L38">
            <v>-339369.49688126275</v>
          </cell>
          <cell r="M38">
            <v>-94151.481162394412</v>
          </cell>
          <cell r="N38">
            <v>-77463.79944136538</v>
          </cell>
          <cell r="O38">
            <v>-68096.198880137395</v>
          </cell>
          <cell r="P38">
            <v>-58656.244200303547</v>
          </cell>
          <cell r="Q38">
            <v>44343.849339386004</v>
          </cell>
          <cell r="R38">
            <v>50734.672432570878</v>
          </cell>
          <cell r="S38">
            <v>54816.435389838436</v>
          </cell>
          <cell r="T38">
            <v>58940.486024388709</v>
          </cell>
          <cell r="U38">
            <v>84764.276975540648</v>
          </cell>
          <cell r="V38">
            <v>81535.814625116109</v>
          </cell>
          <cell r="W38">
            <v>80447.449194539731</v>
          </cell>
          <cell r="X38">
            <v>79381.50784722493</v>
          </cell>
          <cell r="Y38">
            <v>58573.677617365778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EG38">
            <v>0</v>
          </cell>
          <cell r="EH38">
            <v>0</v>
          </cell>
          <cell r="EI38">
            <v>0</v>
          </cell>
          <cell r="EJ38">
            <v>1489.6540830553529</v>
          </cell>
          <cell r="EK38">
            <v>7.1458434952483838</v>
          </cell>
          <cell r="EL38">
            <v>7.1458434890203026</v>
          </cell>
          <cell r="EM38">
            <v>7.1458434890203026</v>
          </cell>
          <cell r="EN38">
            <v>809.80314696918185</v>
          </cell>
          <cell r="EO38">
            <v>8.0351094959615423</v>
          </cell>
          <cell r="EP38">
            <v>8.0351117420006517</v>
          </cell>
          <cell r="EQ38">
            <v>8.0351117420006535</v>
          </cell>
          <cell r="ER38">
            <v>791.56755058484191</v>
          </cell>
          <cell r="ES38">
            <v>9.3818551950619646</v>
          </cell>
          <cell r="ET38">
            <v>9.3816568401361558</v>
          </cell>
          <cell r="EU38">
            <v>9.3816568401361558</v>
          </cell>
          <cell r="EV38">
            <v>770.07469807186794</v>
          </cell>
          <cell r="EW38">
            <v>10.844441164808732</v>
          </cell>
          <cell r="EX38">
            <v>10.843699700802338</v>
          </cell>
          <cell r="EY38">
            <v>10.84369970080234</v>
          </cell>
          <cell r="EZ38">
            <v>-2619.7763234956437</v>
          </cell>
        </row>
        <row r="39">
          <cell r="F39">
            <v>0</v>
          </cell>
          <cell r="G39">
            <v>0</v>
          </cell>
          <cell r="H39">
            <v>-18363.895718677642</v>
          </cell>
          <cell r="I39">
            <v>-20607.612222211752</v>
          </cell>
          <cell r="J39">
            <v>-32954.634952015163</v>
          </cell>
          <cell r="K39">
            <v>-33229.752235206368</v>
          </cell>
          <cell r="L39">
            <v>-33185.546860658418</v>
          </cell>
          <cell r="M39">
            <v>-13702.017441863833</v>
          </cell>
          <cell r="N39">
            <v>-10134.306656763327</v>
          </cell>
          <cell r="O39">
            <v>-10089.964714148518</v>
          </cell>
          <cell r="P39">
            <v>-10076.71834061656</v>
          </cell>
          <cell r="Q39">
            <v>-4174.9040446058543</v>
          </cell>
          <cell r="R39">
            <v>-3176.8689319056439</v>
          </cell>
          <cell r="S39">
            <v>-3175.4951377218117</v>
          </cell>
          <cell r="T39">
            <v>-3171.5434145739191</v>
          </cell>
          <cell r="U39">
            <v>761.16441336726689</v>
          </cell>
          <cell r="V39">
            <v>2139.3342019638476</v>
          </cell>
          <cell r="W39">
            <v>2131.1168511858996</v>
          </cell>
          <cell r="X39">
            <v>2127.52202330615</v>
          </cell>
          <cell r="Y39">
            <v>3039.2114721329931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EG39">
            <v>0</v>
          </cell>
          <cell r="EH39">
            <v>0</v>
          </cell>
          <cell r="EI39">
            <v>0</v>
          </cell>
          <cell r="EJ39">
            <v>-2095.2370487750286</v>
          </cell>
          <cell r="EK39">
            <v>-54.218156842696658</v>
          </cell>
          <cell r="EL39">
            <v>7.3977247418864211E-4</v>
          </cell>
          <cell r="EM39">
            <v>-8.3324616368396513E-9</v>
          </cell>
          <cell r="EN39">
            <v>158.83874140765107</v>
          </cell>
          <cell r="EO39">
            <v>3.0251359679342484</v>
          </cell>
          <cell r="EP39">
            <v>-2.4038476648879867E-5</v>
          </cell>
          <cell r="EQ39">
            <v>1.9095577321603943E-10</v>
          </cell>
          <cell r="ER39">
            <v>595.12247647425477</v>
          </cell>
          <cell r="ES39">
            <v>11.334302909690859</v>
          </cell>
          <cell r="ET39">
            <v>-9.0065166891074961E-5</v>
          </cell>
          <cell r="EU39">
            <v>7.1545605341283296E-10</v>
          </cell>
          <cell r="EV39">
            <v>98.99363326534143</v>
          </cell>
          <cell r="EW39">
            <v>-1.4498584836804345</v>
          </cell>
          <cell r="EX39">
            <v>-4.0840335721286029E-2</v>
          </cell>
          <cell r="EY39">
            <v>1.0190240600589661E-6</v>
          </cell>
          <cell r="EZ39">
            <v>284.35321961190476</v>
          </cell>
        </row>
        <row r="40">
          <cell r="F40">
            <v>0</v>
          </cell>
          <cell r="G40">
            <v>0</v>
          </cell>
          <cell r="H40">
            <v>-15244.492420430501</v>
          </cell>
          <cell r="I40">
            <v>-16460.632380868039</v>
          </cell>
          <cell r="J40">
            <v>-26718.766738823902</v>
          </cell>
          <cell r="K40">
            <v>-27479.476967153325</v>
          </cell>
          <cell r="L40">
            <v>-28001.787282638732</v>
          </cell>
          <cell r="M40">
            <v>-12363.583401899403</v>
          </cell>
          <cell r="N40">
            <v>-9262.1464447858307</v>
          </cell>
          <cell r="O40">
            <v>-9291.538139118391</v>
          </cell>
          <cell r="P40">
            <v>-9353.5177262912857</v>
          </cell>
          <cell r="Q40">
            <v>-5031.5107362232393</v>
          </cell>
          <cell r="R40">
            <v>-4172.0804469393906</v>
          </cell>
          <cell r="S40">
            <v>-4184.8550391811823</v>
          </cell>
          <cell r="T40">
            <v>-4198.8404765437072</v>
          </cell>
          <cell r="U40">
            <v>-765.04273476066521</v>
          </cell>
          <cell r="V40">
            <v>804.9256581743939</v>
          </cell>
          <cell r="W40">
            <v>885.60419656763065</v>
          </cell>
          <cell r="X40">
            <v>959.30456626054092</v>
          </cell>
          <cell r="Y40">
            <v>1944.1526902185497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EG40">
            <v>0</v>
          </cell>
          <cell r="EH40">
            <v>0</v>
          </cell>
          <cell r="EI40">
            <v>0</v>
          </cell>
          <cell r="EJ40">
            <v>-2397.8911698137972</v>
          </cell>
          <cell r="EK40">
            <v>-164.64259038676252</v>
          </cell>
          <cell r="EL40">
            <v>4.730169720033193E-3</v>
          </cell>
          <cell r="EM40">
            <v>-1.04571067703918E-7</v>
          </cell>
          <cell r="EN40">
            <v>1355.4478283283934</v>
          </cell>
          <cell r="EO40">
            <v>42.605721704851852</v>
          </cell>
          <cell r="EP40">
            <v>-0.1333258925288279</v>
          </cell>
          <cell r="EQ40">
            <v>6.4541410730157895E-6</v>
          </cell>
          <cell r="ER40">
            <v>570.94318814766905</v>
          </cell>
          <cell r="ES40">
            <v>13.298182002510002</v>
          </cell>
          <cell r="ET40">
            <v>-0.19683868267886093</v>
          </cell>
          <cell r="EU40">
            <v>-8.5856286635143002E-5</v>
          </cell>
          <cell r="EV40">
            <v>146.66740035087383</v>
          </cell>
          <cell r="EW40">
            <v>-13.474178078325734</v>
          </cell>
          <cell r="EX40">
            <v>-0.55222603022361805</v>
          </cell>
          <cell r="EY40">
            <v>-2.770630358954384E-4</v>
          </cell>
          <cell r="EZ40">
            <v>-109.27507870237761</v>
          </cell>
        </row>
        <row r="41">
          <cell r="F41">
            <v>0</v>
          </cell>
          <cell r="G41">
            <v>0</v>
          </cell>
          <cell r="H41">
            <v>-67152.814194262362</v>
          </cell>
          <cell r="I41">
            <v>-48138.188743786923</v>
          </cell>
          <cell r="J41">
            <v>-45483.665001463363</v>
          </cell>
          <cell r="K41">
            <v>-39675.388807173615</v>
          </cell>
          <cell r="L41">
            <v>-34441.210507078562</v>
          </cell>
          <cell r="M41">
            <v>-2929.5825483722874</v>
          </cell>
          <cell r="N41">
            <v>-1107.7057771982536</v>
          </cell>
          <cell r="O41">
            <v>-311.16864697880538</v>
          </cell>
          <cell r="P41">
            <v>412.11793870234408</v>
          </cell>
          <cell r="Q41">
            <v>12429.912641544606</v>
          </cell>
          <cell r="R41">
            <v>11716.554542648659</v>
          </cell>
          <cell r="S41">
            <v>10687.574900898493</v>
          </cell>
          <cell r="T41">
            <v>9646.5136840630585</v>
          </cell>
          <cell r="U41">
            <v>11417.25637928303</v>
          </cell>
          <cell r="V41">
            <v>9759.9096587556742</v>
          </cell>
          <cell r="W41">
            <v>8489.2609374470885</v>
          </cell>
          <cell r="X41">
            <v>7310.2709071354366</v>
          </cell>
          <cell r="Y41">
            <v>3676.2414223446594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EG41">
            <v>0</v>
          </cell>
          <cell r="EH41">
            <v>0</v>
          </cell>
          <cell r="EI41">
            <v>0</v>
          </cell>
          <cell r="EJ41">
            <v>-415.34559153352603</v>
          </cell>
          <cell r="EK41">
            <v>4.9670625816152229E-4</v>
          </cell>
          <cell r="EL41">
            <v>-1.2415068972870814E-17</v>
          </cell>
          <cell r="EM41">
            <v>0</v>
          </cell>
          <cell r="EN41">
            <v>148.59080606031443</v>
          </cell>
          <cell r="EO41">
            <v>-1.3831355500203583E-2</v>
          </cell>
          <cell r="EP41">
            <v>1.3362745857735216E-15</v>
          </cell>
          <cell r="EQ41">
            <v>0</v>
          </cell>
          <cell r="ER41">
            <v>90.166550499260779</v>
          </cell>
          <cell r="ES41">
            <v>-1.9179953890010468E-2</v>
          </cell>
          <cell r="ET41">
            <v>-5.395719359694734E-14</v>
          </cell>
          <cell r="EU41">
            <v>-1.1102230246251565E-16</v>
          </cell>
          <cell r="EV41">
            <v>36.530946036689862</v>
          </cell>
          <cell r="EW41">
            <v>-5.9070531092581514E-2</v>
          </cell>
          <cell r="EX41">
            <v>8.8927893847120507E-13</v>
          </cell>
          <cell r="EY41">
            <v>-1.7992913890414675E-18</v>
          </cell>
          <cell r="EZ41">
            <v>-6.5984783615869169</v>
          </cell>
        </row>
        <row r="42"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  <cell r="EG42">
            <v>0</v>
          </cell>
          <cell r="EH42">
            <v>0</v>
          </cell>
          <cell r="EI42">
            <v>0</v>
          </cell>
          <cell r="EJ42">
            <v>16124.192036840604</v>
          </cell>
          <cell r="EK42">
            <v>18790.4470798611</v>
          </cell>
          <cell r="EL42">
            <v>21060.159751830935</v>
          </cell>
          <cell r="EM42">
            <v>23322.386555783272</v>
          </cell>
          <cell r="EN42">
            <v>25770.367033972641</v>
          </cell>
          <cell r="EO42">
            <v>27441.347445958792</v>
          </cell>
          <cell r="EP42">
            <v>29110.55878343264</v>
          </cell>
          <cell r="EQ42">
            <v>30889.640234901432</v>
          </cell>
          <cell r="ER42">
            <v>32898.481276980769</v>
          </cell>
          <cell r="ES42">
            <v>34591.541501042702</v>
          </cell>
          <cell r="ET42">
            <v>36168.757855213502</v>
          </cell>
          <cell r="EU42">
            <v>37820.666872447226</v>
          </cell>
          <cell r="EV42">
            <v>37184.630665934434</v>
          </cell>
          <cell r="EW42">
            <v>38376.368136408644</v>
          </cell>
          <cell r="EX42">
            <v>39570.301417644972</v>
          </cell>
          <cell r="EY42">
            <v>40759.050698744424</v>
          </cell>
          <cell r="EZ42">
            <v>3153.8680783134187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-8242604.3001781274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EG43">
            <v>0</v>
          </cell>
          <cell r="EH43">
            <v>0</v>
          </cell>
          <cell r="EI43">
            <v>0</v>
          </cell>
          <cell r="EJ43">
            <v>12184.569003128441</v>
          </cell>
          <cell r="EK43">
            <v>12791.250030534129</v>
          </cell>
          <cell r="EL43">
            <v>12821.405868888578</v>
          </cell>
          <cell r="EM43">
            <v>12851.572493665864</v>
          </cell>
          <cell r="EN43">
            <v>16022.515115477596</v>
          </cell>
          <cell r="EO43">
            <v>16212.28448151886</v>
          </cell>
          <cell r="EP43">
            <v>16242.46357910422</v>
          </cell>
          <cell r="EQ43">
            <v>16272.283225736555</v>
          </cell>
          <cell r="ER43">
            <v>18612.33081286151</v>
          </cell>
          <cell r="ES43">
            <v>18761.773817374255</v>
          </cell>
          <cell r="ET43">
            <v>18791.891116141098</v>
          </cell>
          <cell r="EU43">
            <v>18821.668172955237</v>
          </cell>
          <cell r="EV43">
            <v>19963.985516853547</v>
          </cell>
          <cell r="EW43">
            <v>20089.42601789027</v>
          </cell>
          <cell r="EX43">
            <v>20119.591162839384</v>
          </cell>
          <cell r="EY43">
            <v>20148.297304974618</v>
          </cell>
          <cell r="EZ43">
            <v>3013.9157618373429</v>
          </cell>
        </row>
        <row r="44">
          <cell r="F44">
            <v>0</v>
          </cell>
          <cell r="G44">
            <v>0</v>
          </cell>
          <cell r="H44">
            <v>-11411243.389609786</v>
          </cell>
          <cell r="I44">
            <v>0</v>
          </cell>
          <cell r="J44">
            <v>-7752827.6775947511</v>
          </cell>
          <cell r="K44">
            <v>-7264339.4256630754</v>
          </cell>
          <cell r="L44">
            <v>-6777136.9834899148</v>
          </cell>
          <cell r="M44">
            <v>-6107535.699713924</v>
          </cell>
          <cell r="N44">
            <v>-5658251.2355720373</v>
          </cell>
          <cell r="O44">
            <v>-5210151.1982468795</v>
          </cell>
          <cell r="P44">
            <v>-4763233.2317244727</v>
          </cell>
          <cell r="Q44">
            <v>-4318436.9485065974</v>
          </cell>
          <cell r="R44">
            <v>-3903981.4158103094</v>
          </cell>
          <cell r="S44">
            <v>-3490620.8198711132</v>
          </cell>
          <cell r="T44">
            <v>-3078352.9811227797</v>
          </cell>
          <cell r="U44">
            <v>-2484537.2137562102</v>
          </cell>
          <cell r="V44">
            <v>-2154913.8236926883</v>
          </cell>
          <cell r="W44">
            <v>-1826162.9358901882</v>
          </cell>
          <cell r="X44">
            <v>-1498282.8124318968</v>
          </cell>
          <cell r="Y44">
            <v>-1103073.9928776906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EG44">
            <v>0</v>
          </cell>
          <cell r="EH44">
            <v>0</v>
          </cell>
          <cell r="EI44">
            <v>0</v>
          </cell>
          <cell r="EJ44">
            <v>1489.6540830553527</v>
          </cell>
          <cell r="EK44">
            <v>1496.7999265506012</v>
          </cell>
          <cell r="EL44">
            <v>1503.9457700396215</v>
          </cell>
          <cell r="EM44">
            <v>1511.0916135286418</v>
          </cell>
          <cell r="EN44">
            <v>1853.5902746433596</v>
          </cell>
          <cell r="EO44">
            <v>1859.3837330348617</v>
          </cell>
          <cell r="EP44">
            <v>1865.1771936743567</v>
          </cell>
          <cell r="EQ44">
            <v>1870.9706543138516</v>
          </cell>
          <cell r="ER44">
            <v>1974.5667233004374</v>
          </cell>
          <cell r="ES44">
            <v>1979.3463804364503</v>
          </cell>
          <cell r="ET44">
            <v>1984.1258385147689</v>
          </cell>
          <cell r="EU44">
            <v>1988.9052965930875</v>
          </cell>
          <cell r="EV44">
            <v>2024.2097805644578</v>
          </cell>
          <cell r="EW44">
            <v>2028.5685754825015</v>
          </cell>
          <cell r="EX44">
            <v>2032.9266905072548</v>
          </cell>
          <cell r="EY44">
            <v>2037.284805532008</v>
          </cell>
          <cell r="EZ44">
            <v>-1357.6977248565597</v>
          </cell>
        </row>
        <row r="45">
          <cell r="F45">
            <v>0</v>
          </cell>
          <cell r="G45">
            <v>0</v>
          </cell>
          <cell r="H45">
            <v>-10046726.587747043</v>
          </cell>
          <cell r="I45">
            <v>-7228087.5730727967</v>
          </cell>
          <cell r="J45">
            <v>-6810421.4772075005</v>
          </cell>
          <cell r="K45">
            <v>-6393853.7111163717</v>
          </cell>
          <cell r="L45">
            <v>-5978382.09188719</v>
          </cell>
          <cell r="M45">
            <v>-5373175.3881346341</v>
          </cell>
          <cell r="N45">
            <v>-4984455.4340350507</v>
          </cell>
          <cell r="O45">
            <v>-4596760.0860981634</v>
          </cell>
          <cell r="P45">
            <v>-4210087.3063244028</v>
          </cell>
          <cell r="Q45">
            <v>-3823497.0022090287</v>
          </cell>
          <cell r="R45">
            <v>-3466129.6269687423</v>
          </cell>
          <cell r="S45">
            <v>-3109706.1923761982</v>
          </cell>
          <cell r="T45">
            <v>-2754224.8195543373</v>
          </cell>
          <cell r="U45">
            <v>-2207425.7390835308</v>
          </cell>
          <cell r="V45">
            <v>-1919762.519877055</v>
          </cell>
          <cell r="W45">
            <v>-1632860.6664488502</v>
          </cell>
          <cell r="X45">
            <v>-1346718.6622985746</v>
          </cell>
          <cell r="Y45">
            <v>-984799.60683168366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0</v>
          </cell>
          <cell r="EG45">
            <v>0</v>
          </cell>
          <cell r="EH45">
            <v>0</v>
          </cell>
          <cell r="EI45">
            <v>0</v>
          </cell>
          <cell r="EJ45">
            <v>-2095.2370487750286</v>
          </cell>
          <cell r="EK45">
            <v>-2149.4552056177254</v>
          </cell>
          <cell r="EL45">
            <v>-2149.454465845251</v>
          </cell>
          <cell r="EM45">
            <v>-2149.4544658535833</v>
          </cell>
          <cell r="EN45">
            <v>-1990.6157244459323</v>
          </cell>
          <cell r="EO45">
            <v>-1987.5905884779979</v>
          </cell>
          <cell r="EP45">
            <v>-1987.5906125164745</v>
          </cell>
          <cell r="EQ45">
            <v>-1987.5906125162835</v>
          </cell>
          <cell r="ER45">
            <v>-1392.4681360420288</v>
          </cell>
          <cell r="ES45">
            <v>-1381.1338331323379</v>
          </cell>
          <cell r="ET45">
            <v>-1381.1339231975048</v>
          </cell>
          <cell r="EU45">
            <v>-1381.1339231967893</v>
          </cell>
          <cell r="EV45">
            <v>-599.93110685029865</v>
          </cell>
          <cell r="EW45">
            <v>-583.727533465997</v>
          </cell>
          <cell r="EX45">
            <v>-583.76861467163587</v>
          </cell>
          <cell r="EY45">
            <v>-583.7686136498985</v>
          </cell>
          <cell r="EZ45">
            <v>-351.13328824032482</v>
          </cell>
        </row>
        <row r="46">
          <cell r="F46">
            <v>0</v>
          </cell>
          <cell r="G46">
            <v>0</v>
          </cell>
          <cell r="H46">
            <v>-247509.39634192726</v>
          </cell>
          <cell r="I46">
            <v>-317083.58361859177</v>
          </cell>
          <cell r="J46">
            <v>-479025.22698349005</v>
          </cell>
          <cell r="K46">
            <v>-478388.05081029108</v>
          </cell>
          <cell r="L46">
            <v>-477751.72217799968</v>
          </cell>
          <cell r="M46">
            <v>-453864.71063655248</v>
          </cell>
          <cell r="N46">
            <v>-441356.32179559366</v>
          </cell>
          <cell r="O46">
            <v>-440769.25097698602</v>
          </cell>
          <cell r="P46">
            <v>-440182.96105156833</v>
          </cell>
          <cell r="Q46">
            <v>-419658.24633586872</v>
          </cell>
          <cell r="R46">
            <v>-408892.76058528508</v>
          </cell>
          <cell r="S46">
            <v>-408348.87122463656</v>
          </cell>
          <cell r="T46">
            <v>-407805.70531929261</v>
          </cell>
          <cell r="U46">
            <v>-354136.56073898473</v>
          </cell>
          <cell r="V46">
            <v>-326463.4131571675</v>
          </cell>
          <cell r="W46">
            <v>-326029.16732507449</v>
          </cell>
          <cell r="X46">
            <v>-325595.49910577084</v>
          </cell>
          <cell r="Y46">
            <v>-247474.67450722674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0</v>
          </cell>
          <cell r="EG46">
            <v>0</v>
          </cell>
          <cell r="EH46">
            <v>0</v>
          </cell>
          <cell r="EI46">
            <v>0</v>
          </cell>
          <cell r="EJ46">
            <v>-2397.8911698137972</v>
          </cell>
          <cell r="EK46">
            <v>-2562.5337602005593</v>
          </cell>
          <cell r="EL46">
            <v>-2562.5290300308393</v>
          </cell>
          <cell r="EM46">
            <v>-2562.5290301354103</v>
          </cell>
          <cell r="EN46">
            <v>-1109.2472420786139</v>
          </cell>
          <cell r="EO46">
            <v>-1059.9241026859829</v>
          </cell>
          <cell r="EP46">
            <v>-1060.0576215694362</v>
          </cell>
          <cell r="EQ46">
            <v>-1060.0576151110286</v>
          </cell>
          <cell r="ER46">
            <v>-467.68418092511672</v>
          </cell>
          <cell r="ES46">
            <v>-450.85574947578755</v>
          </cell>
          <cell r="ET46">
            <v>-451.04729982748233</v>
          </cell>
          <cell r="EU46">
            <v>-451.04738594375209</v>
          </cell>
          <cell r="EV46">
            <v>-37.981714688675432</v>
          </cell>
          <cell r="EW46">
            <v>-30.492985882537546</v>
          </cell>
          <cell r="EX46">
            <v>-31.033571486521527</v>
          </cell>
          <cell r="EY46">
            <v>-31.03384523862842</v>
          </cell>
          <cell r="EZ46">
            <v>242.80132733088627</v>
          </cell>
        </row>
        <row r="47">
          <cell r="F47">
            <v>0</v>
          </cell>
          <cell r="G47">
            <v>0</v>
          </cell>
          <cell r="H47">
            <v>-211078.63015816812</v>
          </cell>
          <cell r="I47">
            <v>-270267.99142491526</v>
          </cell>
          <cell r="J47">
            <v>-408232.7545048045</v>
          </cell>
          <cell r="K47">
            <v>-407689.74305230158</v>
          </cell>
          <cell r="L47">
            <v>-407147.45388735202</v>
          </cell>
          <cell r="M47">
            <v>-390503.08319691336</v>
          </cell>
          <cell r="N47">
            <v>-381742.17470915377</v>
          </cell>
          <cell r="O47">
            <v>-381234.39974381094</v>
          </cell>
          <cell r="P47">
            <v>-380727.30019615183</v>
          </cell>
          <cell r="Q47">
            <v>-362162.15799667349</v>
          </cell>
          <cell r="R47">
            <v>-352437.90230909776</v>
          </cell>
          <cell r="S47">
            <v>-351969.1064686412</v>
          </cell>
          <cell r="T47">
            <v>-351500.93419772293</v>
          </cell>
          <cell r="U47">
            <v>-307528.44664201234</v>
          </cell>
          <cell r="V47">
            <v>-284853.38244057156</v>
          </cell>
          <cell r="W47">
            <v>-284474.48425750667</v>
          </cell>
          <cell r="X47">
            <v>-284096.09006646706</v>
          </cell>
          <cell r="Y47">
            <v>-214370.18690667432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0</v>
          </cell>
          <cell r="EG47">
            <v>0</v>
          </cell>
          <cell r="EH47">
            <v>0</v>
          </cell>
          <cell r="EI47">
            <v>0</v>
          </cell>
          <cell r="EJ47">
            <v>-415.34559153352603</v>
          </cell>
          <cell r="EK47">
            <v>-415.34509482726787</v>
          </cell>
          <cell r="EL47">
            <v>-415.34509482726787</v>
          </cell>
          <cell r="EM47">
            <v>-415.34509482726787</v>
          </cell>
          <cell r="EN47">
            <v>-249.80818863238559</v>
          </cell>
          <cell r="EO47">
            <v>-249.82204025350109</v>
          </cell>
          <cell r="EP47">
            <v>-249.82204025350109</v>
          </cell>
          <cell r="EQ47">
            <v>-249.82204025350109</v>
          </cell>
          <cell r="ER47">
            <v>-152.4269357124283</v>
          </cell>
          <cell r="ES47">
            <v>-152.44556724161419</v>
          </cell>
          <cell r="ET47">
            <v>-152.44556724161424</v>
          </cell>
          <cell r="EU47">
            <v>-152.44556724161424</v>
          </cell>
          <cell r="EV47">
            <v>-66.656819595217542</v>
          </cell>
          <cell r="EW47">
            <v>-66.714733973314694</v>
          </cell>
          <cell r="EX47">
            <v>-66.714733973313798</v>
          </cell>
          <cell r="EY47">
            <v>-66.714733973313798</v>
          </cell>
          <cell r="EZ47">
            <v>4.8435774259762185</v>
          </cell>
        </row>
        <row r="48">
          <cell r="F48">
            <v>0</v>
          </cell>
          <cell r="G48">
            <v>0</v>
          </cell>
          <cell r="H48">
            <v>-1364516.8018627465</v>
          </cell>
          <cell r="I48">
            <v>-1014516.72710533</v>
          </cell>
          <cell r="J48">
            <v>-942406.20038725191</v>
          </cell>
          <cell r="K48">
            <v>-870485.71454670525</v>
          </cell>
          <cell r="L48">
            <v>-798754.89160272549</v>
          </cell>
          <cell r="M48">
            <v>-734360.31157929183</v>
          </cell>
          <cell r="N48">
            <v>-673795.80153698649</v>
          </cell>
          <cell r="O48">
            <v>-613391.11214871611</v>
          </cell>
          <cell r="P48">
            <v>-553145.92540006933</v>
          </cell>
          <cell r="Q48">
            <v>-494939.9462975678</v>
          </cell>
          <cell r="R48">
            <v>-437851.78884156648</v>
          </cell>
          <cell r="S48">
            <v>-380914.62749491388</v>
          </cell>
          <cell r="T48">
            <v>-324128.16156844073</v>
          </cell>
          <cell r="U48">
            <v>-277111.47467267688</v>
          </cell>
          <cell r="V48">
            <v>-235151.30381563111</v>
          </cell>
          <cell r="W48">
            <v>-193302.269441337</v>
          </cell>
          <cell r="X48">
            <v>-151564.15013332127</v>
          </cell>
          <cell r="Y48">
            <v>-118274.38604600588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0</v>
          </cell>
          <cell r="EG48">
            <v>0</v>
          </cell>
          <cell r="EH48">
            <v>0</v>
          </cell>
          <cell r="EI48">
            <v>0</v>
          </cell>
          <cell r="EJ48">
            <v>16088.233043632659</v>
          </cell>
          <cell r="EK48">
            <v>18696.363080805419</v>
          </cell>
          <cell r="EL48">
            <v>20900.132414895579</v>
          </cell>
          <cell r="EM48">
            <v>23088.857547045962</v>
          </cell>
          <cell r="EN48">
            <v>25464.296006196997</v>
          </cell>
          <cell r="EO48">
            <v>27048.497700847507</v>
          </cell>
          <cell r="EP48">
            <v>28625.407855453883</v>
          </cell>
          <cell r="EQ48">
            <v>30306.635258140428</v>
          </cell>
          <cell r="ER48">
            <v>32235.264002998403</v>
          </cell>
          <cell r="ES48">
            <v>33821.898726212763</v>
          </cell>
          <cell r="ET48">
            <v>35286.858995852992</v>
          </cell>
          <cell r="EU48">
            <v>36821.5478647052</v>
          </cell>
          <cell r="EV48">
            <v>36236.595514913402</v>
          </cell>
          <cell r="EW48">
            <v>37335.243540185213</v>
          </cell>
          <cell r="EX48">
            <v>38428.112532857762</v>
          </cell>
          <cell r="EY48">
            <v>39512.263357146774</v>
          </cell>
          <cell r="EZ48">
            <v>1969.1919634127553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-207110.09153363225</v>
          </cell>
          <cell r="N49">
            <v>0</v>
          </cell>
          <cell r="O49">
            <v>0</v>
          </cell>
          <cell r="P49">
            <v>0</v>
          </cell>
          <cell r="Q49">
            <v>-19009.027630688695</v>
          </cell>
          <cell r="R49">
            <v>0</v>
          </cell>
          <cell r="S49">
            <v>0</v>
          </cell>
          <cell r="T49">
            <v>0</v>
          </cell>
          <cell r="U49">
            <v>-235959.66463017632</v>
          </cell>
          <cell r="V49">
            <v>0</v>
          </cell>
          <cell r="W49">
            <v>0</v>
          </cell>
          <cell r="X49">
            <v>0</v>
          </cell>
          <cell r="Y49">
            <v>-145994.67606385564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0</v>
          </cell>
          <cell r="EG49">
            <v>0</v>
          </cell>
          <cell r="EH49">
            <v>0</v>
          </cell>
          <cell r="EI49">
            <v>0</v>
          </cell>
          <cell r="EJ49">
            <v>12176.034383470824</v>
          </cell>
          <cell r="EK49">
            <v>12767.13035728915</v>
          </cell>
          <cell r="EL49">
            <v>12781.444997943912</v>
          </cell>
          <cell r="EM49">
            <v>12795.752668756115</v>
          </cell>
          <cell r="EN49">
            <v>15950.163823078617</v>
          </cell>
          <cell r="EO49">
            <v>16120.091785597886</v>
          </cell>
          <cell r="EP49">
            <v>16130.27629841618</v>
          </cell>
          <cell r="EQ49">
            <v>16140.089032150945</v>
          </cell>
          <cell r="ER49">
            <v>18460.17281865003</v>
          </cell>
          <cell r="ES49">
            <v>18586.706303023977</v>
          </cell>
          <cell r="ET49">
            <v>18593.77406999885</v>
          </cell>
          <cell r="EU49">
            <v>18600.493067735839</v>
          </cell>
          <cell r="EV49">
            <v>19735.076941853546</v>
          </cell>
          <cell r="EW49">
            <v>19836.772835019099</v>
          </cell>
          <cell r="EX49">
            <v>19842.376325492849</v>
          </cell>
          <cell r="EY49">
            <v>19846.515003075001</v>
          </cell>
          <cell r="EZ49">
            <v>2738.3251962737922</v>
          </cell>
        </row>
        <row r="50">
          <cell r="F50">
            <v>0</v>
          </cell>
          <cell r="G50">
            <v>0</v>
          </cell>
          <cell r="H50">
            <v>0</v>
          </cell>
          <cell r="I50">
            <v>-319773.15500890167</v>
          </cell>
          <cell r="J50">
            <v>0</v>
          </cell>
          <cell r="K50">
            <v>0</v>
          </cell>
          <cell r="L50">
            <v>0</v>
          </cell>
          <cell r="M50">
            <v>-20450.383832681015</v>
          </cell>
          <cell r="N50">
            <v>-30894.942525691564</v>
          </cell>
          <cell r="O50">
            <v>-30853.847568389017</v>
          </cell>
          <cell r="P50">
            <v>-30812.807273609782</v>
          </cell>
          <cell r="Q50">
            <v>-26669.498962168534</v>
          </cell>
          <cell r="R50">
            <v>-24533.565635117106</v>
          </cell>
          <cell r="S50">
            <v>-24500.932273478196</v>
          </cell>
          <cell r="T50">
            <v>-24468.342319157557</v>
          </cell>
          <cell r="U50">
            <v>-21248.193644339084</v>
          </cell>
          <cell r="V50">
            <v>-19587.804789430051</v>
          </cell>
          <cell r="W50">
            <v>-19561.75003950447</v>
          </cell>
          <cell r="X50">
            <v>-19535.729946346248</v>
          </cell>
          <cell r="Y50">
            <v>-14848.480470433604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EG50">
            <v>0</v>
          </cell>
          <cell r="EH50">
            <v>0</v>
          </cell>
          <cell r="EI50">
            <v>0</v>
          </cell>
          <cell r="EJ50">
            <v>1487.6297473271713</v>
          </cell>
          <cell r="EK50">
            <v>1491.7003823071061</v>
          </cell>
          <cell r="EL50">
            <v>1495.7626159761835</v>
          </cell>
          <cell r="EM50">
            <v>1499.8164656799249</v>
          </cell>
          <cell r="EN50">
            <v>1842.600364816099</v>
          </cell>
          <cell r="EO50">
            <v>1844.6053646214518</v>
          </cell>
          <cell r="EP50">
            <v>1846.6062285914493</v>
          </cell>
          <cell r="EQ50">
            <v>1848.6029630170797</v>
          </cell>
          <cell r="ER50">
            <v>1957.4418290600336</v>
          </cell>
          <cell r="ES50">
            <v>1958.2330988565925</v>
          </cell>
          <cell r="ET50">
            <v>1959.0225367888081</v>
          </cell>
          <cell r="EU50">
            <v>1959.8103454153775</v>
          </cell>
          <cell r="EV50">
            <v>2003.05997731764</v>
          </cell>
          <cell r="EW50">
            <v>2003.3736536292574</v>
          </cell>
          <cell r="EX50">
            <v>2003.686003091872</v>
          </cell>
          <cell r="EY50">
            <v>2003.997707902485</v>
          </cell>
          <cell r="EZ50">
            <v>-1380.5945520064449</v>
          </cell>
        </row>
        <row r="51">
          <cell r="F51">
            <v>0</v>
          </cell>
          <cell r="G51">
            <v>0</v>
          </cell>
          <cell r="H51">
            <v>-11137.922835386731</v>
          </cell>
          <cell r="I51">
            <v>-14268.76126283663</v>
          </cell>
          <cell r="J51">
            <v>-21556.135214257054</v>
          </cell>
          <cell r="K51">
            <v>-21527.462286463095</v>
          </cell>
          <cell r="L51">
            <v>-21498.827498009981</v>
          </cell>
          <cell r="M51">
            <v>-18963.170276310506</v>
          </cell>
          <cell r="N51">
            <v>-17654.252871823752</v>
          </cell>
          <cell r="O51">
            <v>-17630.770039079442</v>
          </cell>
          <cell r="P51">
            <v>-17607.318442062733</v>
          </cell>
          <cell r="Q51">
            <v>-15433.040712763612</v>
          </cell>
          <cell r="R51">
            <v>-14311.246620484977</v>
          </cell>
          <cell r="S51">
            <v>-14292.210492862283</v>
          </cell>
          <cell r="T51">
            <v>-14273.199686175243</v>
          </cell>
          <cell r="U51">
            <v>-11314.309956370109</v>
          </cell>
          <cell r="V51">
            <v>-9793.9023947150254</v>
          </cell>
          <cell r="W51">
            <v>-9780.8750197522349</v>
          </cell>
          <cell r="X51">
            <v>-9767.8649731731239</v>
          </cell>
          <cell r="Y51">
            <v>-6737.9465257860475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0</v>
          </cell>
          <cell r="EG51">
            <v>0</v>
          </cell>
          <cell r="EH51">
            <v>0</v>
          </cell>
          <cell r="EI51">
            <v>0</v>
          </cell>
          <cell r="EJ51">
            <v>-2094.1563873047407</v>
          </cell>
          <cell r="EK51">
            <v>-2145.6690791000765</v>
          </cell>
          <cell r="EL51">
            <v>-2142.9327488590761</v>
          </cell>
          <cell r="EM51">
            <v>-2140.2006464999986</v>
          </cell>
          <cell r="EN51">
            <v>-1978.7559174339433</v>
          </cell>
          <cell r="EO51">
            <v>-1973.2105660974526</v>
          </cell>
          <cell r="EP51">
            <v>-1970.6948726895034</v>
          </cell>
          <cell r="EQ51">
            <v>-1968.1823626117223</v>
          </cell>
          <cell r="ER51">
            <v>-1371.0100436678517</v>
          </cell>
          <cell r="ES51">
            <v>-1357.93742716307</v>
          </cell>
          <cell r="ET51">
            <v>-1356.2062336750687</v>
          </cell>
          <cell r="EU51">
            <v>-1354.4771573588775</v>
          </cell>
          <cell r="EV51">
            <v>-582.35490275865936</v>
          </cell>
          <cell r="EW51">
            <v>-565.68813463105346</v>
          </cell>
          <cell r="EX51">
            <v>-565.00796735259337</v>
          </cell>
          <cell r="EY51">
            <v>-564.28761726516814</v>
          </cell>
          <cell r="EZ51">
            <v>-330.34059698798796</v>
          </cell>
        </row>
        <row r="52">
          <cell r="F52">
            <v>0</v>
          </cell>
          <cell r="G52">
            <v>0</v>
          </cell>
          <cell r="H52">
            <v>1320.0530868609051</v>
          </cell>
          <cell r="I52">
            <v>-706087.50560699438</v>
          </cell>
          <cell r="J52">
            <v>0.84440063887458794</v>
          </cell>
          <cell r="K52">
            <v>-2.1105617253880381E-14</v>
          </cell>
          <cell r="L52">
            <v>0</v>
          </cell>
          <cell r="M52">
            <v>252604.37030253452</v>
          </cell>
          <cell r="N52">
            <v>-23.51330435034609</v>
          </cell>
          <cell r="O52">
            <v>2.2716667958149866E-12</v>
          </cell>
          <cell r="P52">
            <v>0</v>
          </cell>
          <cell r="Q52">
            <v>153283.13584874332</v>
          </cell>
          <cell r="R52">
            <v>-32.605921613017799</v>
          </cell>
          <cell r="S52">
            <v>-9.1727229114810484E-11</v>
          </cell>
          <cell r="T52">
            <v>-1.8873791418627661E-13</v>
          </cell>
          <cell r="U52">
            <v>62102.608262372763</v>
          </cell>
          <cell r="V52">
            <v>-100.41990285738858</v>
          </cell>
          <cell r="W52">
            <v>1.5117741954010484E-9</v>
          </cell>
          <cell r="X52">
            <v>-3.0587953613704943E-15</v>
          </cell>
          <cell r="Y52">
            <v>-11217.413214697754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0</v>
          </cell>
          <cell r="EG52">
            <v>0</v>
          </cell>
          <cell r="EH52">
            <v>0</v>
          </cell>
          <cell r="EI52">
            <v>0</v>
          </cell>
          <cell r="EJ52">
            <v>-2396.8445936548524</v>
          </cell>
          <cell r="EK52">
            <v>-2558.1855931949322</v>
          </cell>
          <cell r="EL52">
            <v>-2554.7780920681221</v>
          </cell>
          <cell r="EM52">
            <v>-2551.3798500000021</v>
          </cell>
          <cell r="EN52">
            <v>-1096.3468414721915</v>
          </cell>
          <cell r="EO52">
            <v>-1045.6448537848128</v>
          </cell>
          <cell r="EP52">
            <v>-1044.3874048440321</v>
          </cell>
          <cell r="EQ52">
            <v>-1042.9982048109018</v>
          </cell>
          <cell r="ER52">
            <v>-450.21658801706872</v>
          </cell>
          <cell r="ES52">
            <v>-432.85180192864152</v>
          </cell>
          <cell r="ET52">
            <v>-432.46748060205601</v>
          </cell>
          <cell r="EU52">
            <v>-431.89231933716303</v>
          </cell>
          <cell r="EV52">
            <v>-23.211862002055163</v>
          </cell>
          <cell r="EW52">
            <v>-16.04494506731589</v>
          </cell>
          <cell r="EX52">
            <v>-16.563866970237314</v>
          </cell>
          <cell r="EY52">
            <v>-16.542108071801206</v>
          </cell>
          <cell r="EZ52">
            <v>247.84790970301245</v>
          </cell>
        </row>
        <row r="53">
          <cell r="F53">
            <v>0</v>
          </cell>
          <cell r="G53">
            <v>0</v>
          </cell>
          <cell r="H53">
            <v>-1011943.5840886711</v>
          </cell>
          <cell r="I53">
            <v>-679399.37747488753</v>
          </cell>
          <cell r="J53">
            <v>-640454.56447704672</v>
          </cell>
          <cell r="K53">
            <v>-600854.77204563445</v>
          </cell>
          <cell r="L53">
            <v>-560584.71975980187</v>
          </cell>
          <cell r="M53">
            <v>-285789.67971880094</v>
          </cell>
          <cell r="N53">
            <v>-265591.32427981991</v>
          </cell>
          <cell r="O53">
            <v>-244974.47905046373</v>
          </cell>
          <cell r="P53">
            <v>-223953.16487512327</v>
          </cell>
          <cell r="Q53">
            <v>-56051.69521525559</v>
          </cell>
          <cell r="R53">
            <v>-42886.351995869853</v>
          </cell>
          <cell r="S53">
            <v>-29402.03596896306</v>
          </cell>
          <cell r="T53">
            <v>-15624.152430737271</v>
          </cell>
          <cell r="U53">
            <v>82313.864048644391</v>
          </cell>
          <cell r="V53">
            <v>89528.965208814276</v>
          </cell>
          <cell r="W53">
            <v>97066.888891546798</v>
          </cell>
          <cell r="X53">
            <v>104833.43461527357</v>
          </cell>
          <cell r="Y53">
            <v>93715.463434911566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0</v>
          </cell>
          <cell r="EG53">
            <v>0</v>
          </cell>
          <cell r="EH53">
            <v>0</v>
          </cell>
          <cell r="EI53">
            <v>0</v>
          </cell>
          <cell r="EJ53">
            <v>-415.07615393296311</v>
          </cell>
          <cell r="EK53">
            <v>-414.35257571541649</v>
          </cell>
          <cell r="EL53">
            <v>-413.63075413421802</v>
          </cell>
          <cell r="EM53">
            <v>-412.91019000000006</v>
          </cell>
          <cell r="EN53">
            <v>-246.95442880072849</v>
          </cell>
          <cell r="EO53">
            <v>-246.53805801525266</v>
          </cell>
          <cell r="EP53">
            <v>-246.10857717866094</v>
          </cell>
          <cell r="EQ53">
            <v>-245.67984451778906</v>
          </cell>
          <cell r="ER53">
            <v>-148.10699189318694</v>
          </cell>
          <cell r="ES53">
            <v>-147.86759616927205</v>
          </cell>
          <cell r="ET53">
            <v>-147.61000389561332</v>
          </cell>
          <cell r="EU53">
            <v>-147.35286035975216</v>
          </cell>
          <cell r="EV53">
            <v>-62.493023384824518</v>
          </cell>
          <cell r="EW53">
            <v>-62.442014856591896</v>
          </cell>
          <cell r="EX53">
            <v>-62.333237944032497</v>
          </cell>
          <cell r="EY53">
            <v>-62.224650525947098</v>
          </cell>
          <cell r="EZ53">
            <v>7.0239227988277237</v>
          </cell>
        </row>
        <row r="54">
          <cell r="F54">
            <v>0</v>
          </cell>
          <cell r="G54">
            <v>0</v>
          </cell>
          <cell r="H54">
            <v>-7845.5564248484698</v>
          </cell>
          <cell r="I54">
            <v>-11139.877362221856</v>
          </cell>
          <cell r="J54">
            <v>-15126.55534532142</v>
          </cell>
          <cell r="K54">
            <v>-14310.300500503065</v>
          </cell>
          <cell r="L54">
            <v>-13478.619206005729</v>
          </cell>
          <cell r="M54">
            <v>-7003.8305488274045</v>
          </cell>
          <cell r="N54">
            <v>-6518.2157964995822</v>
          </cell>
          <cell r="O54">
            <v>-6042.041720874432</v>
          </cell>
          <cell r="P54">
            <v>-5555.747287399071</v>
          </cell>
          <cell r="Q54">
            <v>-1517.7926130479259</v>
          </cell>
          <cell r="R54">
            <v>-1233.0571335918082</v>
          </cell>
          <cell r="S54">
            <v>-898.55789730897322</v>
          </cell>
          <cell r="T54">
            <v>-556.3778000609185</v>
          </cell>
          <cell r="U54">
            <v>1750.8705933570025</v>
          </cell>
          <cell r="V54">
            <v>1796.8901953213458</v>
          </cell>
          <cell r="W54">
            <v>2041.9803717361474</v>
          </cell>
          <cell r="X54">
            <v>2293.7270959640473</v>
          </cell>
          <cell r="Y54">
            <v>2863.2716799240029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0</v>
          </cell>
          <cell r="EG54">
            <v>0</v>
          </cell>
          <cell r="EH54">
            <v>0</v>
          </cell>
          <cell r="EI54">
            <v>0</v>
          </cell>
          <cell r="EJ54">
            <v>5249.550660623594</v>
          </cell>
          <cell r="EK54">
            <v>5249.550660623594</v>
          </cell>
          <cell r="EL54">
            <v>5249.550660623594</v>
          </cell>
          <cell r="EM54">
            <v>5249.550660623594</v>
          </cell>
          <cell r="EN54">
            <v>4388.9000245960515</v>
          </cell>
          <cell r="EO54">
            <v>4465.8614497502867</v>
          </cell>
          <cell r="EP54">
            <v>4531.3766833295686</v>
          </cell>
          <cell r="EQ54">
            <v>4596.6758374033852</v>
          </cell>
          <cell r="ER54">
            <v>4166.419431222721</v>
          </cell>
          <cell r="ES54">
            <v>4296.1465905319701</v>
          </cell>
          <cell r="ET54">
            <v>4413.7023321033739</v>
          </cell>
          <cell r="EU54">
            <v>4534.2006671838426</v>
          </cell>
          <cell r="EV54">
            <v>6534.3814877892519</v>
          </cell>
          <cell r="EW54">
            <v>7065.800778018348</v>
          </cell>
          <cell r="EX54">
            <v>7529.6503959927923</v>
          </cell>
          <cell r="EY54">
            <v>7997.8027817923612</v>
          </cell>
          <cell r="EZ54">
            <v>9209.8070909543349</v>
          </cell>
        </row>
        <row r="55"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-891.79110196706438</v>
          </cell>
          <cell r="R55">
            <v>1.0664810951389288E-3</v>
          </cell>
          <cell r="S55">
            <v>-2.6656471781571532E-17</v>
          </cell>
          <cell r="T55">
            <v>0</v>
          </cell>
          <cell r="U55">
            <v>-27550.161185013065</v>
          </cell>
          <cell r="V55">
            <v>3.6310172228779455E-3</v>
          </cell>
          <cell r="W55">
            <v>2.0360869229423278E-15</v>
          </cell>
          <cell r="X55">
            <v>0</v>
          </cell>
          <cell r="Y55">
            <v>1630.5661753060156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EG55">
            <v>0</v>
          </cell>
          <cell r="EH55">
            <v>0</v>
          </cell>
          <cell r="EI55">
            <v>0</v>
          </cell>
          <cell r="EJ55">
            <v>11578.511014003305</v>
          </cell>
          <cell r="EK55">
            <v>11578.511014003305</v>
          </cell>
          <cell r="EL55">
            <v>11578.511014003305</v>
          </cell>
          <cell r="EM55">
            <v>11578.511014003305</v>
          </cell>
          <cell r="EN55">
            <v>8219.5518359830457</v>
          </cell>
          <cell r="EO55">
            <v>8226.4518750237839</v>
          </cell>
          <cell r="EP55">
            <v>8226.7948500840739</v>
          </cell>
          <cell r="EQ55">
            <v>8227.1379478228992</v>
          </cell>
          <cell r="ER55">
            <v>5748.0867461297248</v>
          </cell>
          <cell r="ES55">
            <v>5751.0931941891395</v>
          </cell>
          <cell r="ET55">
            <v>5751.4785907038358</v>
          </cell>
          <cell r="EU55">
            <v>5751.8599141104169</v>
          </cell>
          <cell r="EV55">
            <v>4473.0522938098229</v>
          </cell>
          <cell r="EW55">
            <v>4495.7644646787749</v>
          </cell>
          <cell r="EX55">
            <v>4497.1804563869518</v>
          </cell>
          <cell r="EY55">
            <v>4498.592444751539</v>
          </cell>
          <cell r="EZ55">
            <v>4308.7803490169226</v>
          </cell>
        </row>
        <row r="56">
          <cell r="F56">
            <v>0</v>
          </cell>
          <cell r="G56">
            <v>0</v>
          </cell>
          <cell r="H56">
            <v>33.139389212146625</v>
          </cell>
          <cell r="I56">
            <v>-17668.268472687752</v>
          </cell>
          <cell r="J56">
            <v>2.1157540217426857E-2</v>
          </cell>
          <cell r="K56">
            <v>-5.2999272329115241E-16</v>
          </cell>
          <cell r="L56">
            <v>0</v>
          </cell>
          <cell r="M56">
            <v>5696.5050179587806</v>
          </cell>
          <cell r="N56">
            <v>-904.86713407523735</v>
          </cell>
          <cell r="O56">
            <v>-902.70214541905148</v>
          </cell>
          <cell r="P56">
            <v>-901.12959602960336</v>
          </cell>
          <cell r="Q56">
            <v>3314.3733127329542</v>
          </cell>
          <cell r="R56">
            <v>-518.062740177602</v>
          </cell>
          <cell r="S56">
            <v>-516.34294397176041</v>
          </cell>
          <cell r="T56">
            <v>-515.44345039526763</v>
          </cell>
          <cell r="U56">
            <v>1317.4352362178281</v>
          </cell>
          <cell r="V56">
            <v>-209.06147273934326</v>
          </cell>
          <cell r="W56">
            <v>-206.17582894146383</v>
          </cell>
          <cell r="X56">
            <v>-205.81666099716244</v>
          </cell>
          <cell r="Y56">
            <v>-270.51679783127702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EG56">
            <v>0</v>
          </cell>
          <cell r="EH56">
            <v>0</v>
          </cell>
          <cell r="EI56">
            <v>0</v>
          </cell>
          <cell r="EJ56">
            <v>1975.0393789659586</v>
          </cell>
          <cell r="EK56">
            <v>1975.0393789659586</v>
          </cell>
          <cell r="EL56">
            <v>1975.0393789659586</v>
          </cell>
          <cell r="EM56">
            <v>1975.0393789659586</v>
          </cell>
          <cell r="EN56">
            <v>1621.1874590088935</v>
          </cell>
          <cell r="EO56">
            <v>1622.5213803984152</v>
          </cell>
          <cell r="EP56">
            <v>1623.8553017867741</v>
          </cell>
          <cell r="EQ56">
            <v>1625.1892231751331</v>
          </cell>
          <cell r="ER56">
            <v>1505.7340749246841</v>
          </cell>
          <cell r="ES56">
            <v>1508.0356767660642</v>
          </cell>
          <cell r="ET56">
            <v>1510.3372790260159</v>
          </cell>
          <cell r="EU56">
            <v>1512.638881285968</v>
          </cell>
          <cell r="EV56">
            <v>1460.0099114241671</v>
          </cell>
          <cell r="EW56">
            <v>1462.677468928151</v>
          </cell>
          <cell r="EX56">
            <v>1465.3449896569994</v>
          </cell>
          <cell r="EY56">
            <v>1468.0125103858477</v>
          </cell>
          <cell r="EZ56">
            <v>1455.2567042152077</v>
          </cell>
        </row>
        <row r="57">
          <cell r="F57">
            <v>0</v>
          </cell>
          <cell r="G57">
            <v>0</v>
          </cell>
          <cell r="H57">
            <v>-1314.4961163070195</v>
          </cell>
          <cell r="I57">
            <v>-1682.0602201615689</v>
          </cell>
          <cell r="J57">
            <v>-2380.8975721109496</v>
          </cell>
          <cell r="K57">
            <v>-2376.7499371268623</v>
          </cell>
          <cell r="L57">
            <v>-2372.609527489567</v>
          </cell>
          <cell r="M57">
            <v>-1123.8508635429662</v>
          </cell>
          <cell r="N57">
            <v>-955.34298876200592</v>
          </cell>
          <cell r="O57">
            <v>-953.67873502012617</v>
          </cell>
          <cell r="P57">
            <v>-952.01738202556851</v>
          </cell>
          <cell r="Q57">
            <v>-394.44330187727633</v>
          </cell>
          <cell r="R57">
            <v>-305.68182762867559</v>
          </cell>
          <cell r="S57">
            <v>-305.14933520900649</v>
          </cell>
          <cell r="T57">
            <v>-304.61775078416764</v>
          </cell>
          <cell r="U57">
            <v>-2.6669012378049572</v>
          </cell>
          <cell r="V57">
            <v>73.833475454172117</v>
          </cell>
          <cell r="W57">
            <v>73.704806166264333</v>
          </cell>
          <cell r="X57">
            <v>73.576408944075027</v>
          </cell>
          <cell r="Y57">
            <v>204.70807627234004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0</v>
          </cell>
          <cell r="EG57">
            <v>0</v>
          </cell>
          <cell r="EH57">
            <v>0</v>
          </cell>
          <cell r="EI57">
            <v>0</v>
          </cell>
          <cell r="EJ57">
            <v>2150.2354182661461</v>
          </cell>
          <cell r="EK57">
            <v>2150.2354182661461</v>
          </cell>
          <cell r="EL57">
            <v>2150.2354182661461</v>
          </cell>
          <cell r="EM57">
            <v>2150.2354182661461</v>
          </cell>
          <cell r="EN57">
            <v>1985.9890457168024</v>
          </cell>
          <cell r="EO57">
            <v>1985.9890457168024</v>
          </cell>
          <cell r="EP57">
            <v>1985.9890457168024</v>
          </cell>
          <cell r="EQ57">
            <v>1985.9890457168024</v>
          </cell>
          <cell r="ER57">
            <v>1362.0272966943787</v>
          </cell>
          <cell r="ES57">
            <v>1362.0272966943787</v>
          </cell>
          <cell r="ET57">
            <v>1362.0272966943787</v>
          </cell>
          <cell r="EU57">
            <v>1362.0272966943787</v>
          </cell>
          <cell r="EV57">
            <v>587.29904646407363</v>
          </cell>
          <cell r="EW57">
            <v>571.65233610167809</v>
          </cell>
          <cell r="EX57">
            <v>571.6525495911493</v>
          </cell>
          <cell r="EY57">
            <v>571.65254958874471</v>
          </cell>
          <cell r="EZ57">
            <v>325.23875509704618</v>
          </cell>
        </row>
        <row r="58">
          <cell r="F58">
            <v>0</v>
          </cell>
          <cell r="G58">
            <v>0</v>
          </cell>
          <cell r="H58">
            <v>55718.18822039025</v>
          </cell>
          <cell r="I58">
            <v>108989.95378495194</v>
          </cell>
          <cell r="J58">
            <v>168282.90972382698</v>
          </cell>
          <cell r="K58">
            <v>181771.87405686281</v>
          </cell>
          <cell r="L58">
            <v>193399.60168691588</v>
          </cell>
          <cell r="M58">
            <v>205001.53810354354</v>
          </cell>
          <cell r="N58">
            <v>214561.33620637615</v>
          </cell>
          <cell r="O58">
            <v>217393.44061157535</v>
          </cell>
          <cell r="P58">
            <v>220218.53971927019</v>
          </cell>
          <cell r="Q58">
            <v>227766.8186663037</v>
          </cell>
          <cell r="R58">
            <v>234167.94974963838</v>
          </cell>
          <cell r="S58">
            <v>234834.60290213185</v>
          </cell>
          <cell r="T58">
            <v>234042.56536853351</v>
          </cell>
          <cell r="U58">
            <v>236345.97157922742</v>
          </cell>
          <cell r="V58">
            <v>244416.4807535758</v>
          </cell>
          <cell r="W58">
            <v>244047.0479019325</v>
          </cell>
          <cell r="X58">
            <v>242630.91132081777</v>
          </cell>
          <cell r="Y58">
            <v>247505.04071926198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0</v>
          </cell>
          <cell r="EG58">
            <v>0</v>
          </cell>
          <cell r="EH58">
            <v>0</v>
          </cell>
          <cell r="EI58">
            <v>0</v>
          </cell>
          <cell r="EJ58">
            <v>2563.8622157556651</v>
          </cell>
          <cell r="EK58">
            <v>2563.8622157556651</v>
          </cell>
          <cell r="EL58">
            <v>2563.8622157556651</v>
          </cell>
          <cell r="EM58">
            <v>2563.8622157556651</v>
          </cell>
          <cell r="EN58">
            <v>1052.9469578071139</v>
          </cell>
          <cell r="EO58">
            <v>1048.9379088871992</v>
          </cell>
          <cell r="EP58">
            <v>1048.9380240668847</v>
          </cell>
          <cell r="EQ58">
            <v>1048.9380240643384</v>
          </cell>
          <cell r="ER58">
            <v>434.14416540571449</v>
          </cell>
          <cell r="ES58">
            <v>434.32524006963854</v>
          </cell>
          <cell r="ET58">
            <v>434.32201818625805</v>
          </cell>
          <cell r="EU58">
            <v>434.32201834287258</v>
          </cell>
          <cell r="EV58">
            <v>27.060846332216283</v>
          </cell>
          <cell r="EW58">
            <v>16.867757801858296</v>
          </cell>
          <cell r="EX58">
            <v>16.862579810473804</v>
          </cell>
          <cell r="EY58">
            <v>16.862577746622488</v>
          </cell>
          <cell r="EZ58">
            <v>-225.75713148914957</v>
          </cell>
        </row>
        <row r="59">
          <cell r="F59">
            <v>0</v>
          </cell>
          <cell r="G59">
            <v>0</v>
          </cell>
          <cell r="H59">
            <v>290813.60949295096</v>
          </cell>
          <cell r="I59">
            <v>5097422.9387771655</v>
          </cell>
          <cell r="J59">
            <v>5663946.9225000245</v>
          </cell>
          <cell r="K59">
            <v>5344360.3448507506</v>
          </cell>
          <cell r="L59">
            <v>5024497.4194603497</v>
          </cell>
          <cell r="M59">
            <v>6142700.0574694304</v>
          </cell>
          <cell r="N59">
            <v>5991068.8005684689</v>
          </cell>
          <cell r="O59">
            <v>5578033.7186241243</v>
          </cell>
          <cell r="P59">
            <v>5164170.3379900474</v>
          </cell>
          <cell r="Q59">
            <v>5800517.7339332672</v>
          </cell>
          <cell r="R59">
            <v>5512297.6102481112</v>
          </cell>
          <cell r="S59">
            <v>5031096.7638280261</v>
          </cell>
          <cell r="T59">
            <v>4549293.467836706</v>
          </cell>
          <cell r="U59">
            <v>4986037.328093484</v>
          </cell>
          <cell r="V59">
            <v>4651885.0102753583</v>
          </cell>
          <cell r="W59">
            <v>4113326.8458321928</v>
          </cell>
          <cell r="X59">
            <v>3571262.0725179585</v>
          </cell>
          <cell r="Y59">
            <v>785783.13377532247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EG59">
            <v>0</v>
          </cell>
          <cell r="EH59">
            <v>0</v>
          </cell>
          <cell r="EI59">
            <v>0</v>
          </cell>
          <cell r="EJ59">
            <v>415.55841197241079</v>
          </cell>
          <cell r="EK59">
            <v>415.55841197241079</v>
          </cell>
          <cell r="EL59">
            <v>415.55841197241079</v>
          </cell>
          <cell r="EM59">
            <v>415.55841197241079</v>
          </cell>
          <cell r="EN59">
            <v>247.431387745325</v>
          </cell>
          <cell r="EO59">
            <v>247.43139982018656</v>
          </cell>
          <cell r="EP59">
            <v>247.43139982018656</v>
          </cell>
          <cell r="EQ59">
            <v>247.43139982018656</v>
          </cell>
          <cell r="ER59">
            <v>148.39702113171253</v>
          </cell>
          <cell r="ES59">
            <v>148.39668970612996</v>
          </cell>
          <cell r="ET59">
            <v>148.39668970612996</v>
          </cell>
          <cell r="EU59">
            <v>148.39668970612996</v>
          </cell>
          <cell r="EV59">
            <v>62.701754390721938</v>
          </cell>
          <cell r="EW59">
            <v>62.701188207324357</v>
          </cell>
          <cell r="EX59">
            <v>62.701188207324357</v>
          </cell>
          <cell r="EY59">
            <v>62.701188207324357</v>
          </cell>
          <cell r="EZ59">
            <v>-6.8449965446412495</v>
          </cell>
        </row>
        <row r="60">
          <cell r="F60">
            <v>0</v>
          </cell>
          <cell r="G60">
            <v>0</v>
          </cell>
          <cell r="H60">
            <v>66880.813287514829</v>
          </cell>
          <cell r="I60">
            <v>2282.0683543595196</v>
          </cell>
          <cell r="J60">
            <v>5602.4694563818057</v>
          </cell>
          <cell r="K60">
            <v>8724.3613202765409</v>
          </cell>
          <cell r="L60">
            <v>11562.785317760228</v>
          </cell>
          <cell r="M60">
            <v>364139.13928119914</v>
          </cell>
          <cell r="N60">
            <v>345759.25372662104</v>
          </cell>
          <cell r="O60">
            <v>318779.51502789871</v>
          </cell>
          <cell r="P60">
            <v>285344.76924980816</v>
          </cell>
          <cell r="Q60">
            <v>587192.68356905575</v>
          </cell>
          <cell r="R60">
            <v>517911.62458586285</v>
          </cell>
          <cell r="S60">
            <v>429399.10574768146</v>
          </cell>
          <cell r="T60">
            <v>322246.66681272053</v>
          </cell>
          <cell r="U60">
            <v>549780.83515797509</v>
          </cell>
          <cell r="V60">
            <v>487325.67232567264</v>
          </cell>
          <cell r="W60">
            <v>406740.66766603279</v>
          </cell>
          <cell r="X60">
            <v>309090.27227814926</v>
          </cell>
          <cell r="Y60">
            <v>66546.481558497879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0</v>
          </cell>
          <cell r="EG60">
            <v>0</v>
          </cell>
          <cell r="EH60">
            <v>0</v>
          </cell>
          <cell r="EI60">
            <v>0</v>
          </cell>
          <cell r="EJ60">
            <v>5237.6721785884229</v>
          </cell>
          <cell r="EK60">
            <v>5219.9048331004078</v>
          </cell>
          <cell r="EL60">
            <v>5202.1977583882135</v>
          </cell>
          <cell r="EM60">
            <v>5184.5507500000003</v>
          </cell>
          <cell r="EN60">
            <v>4376.9407010954174</v>
          </cell>
          <cell r="EO60">
            <v>4438.9520977054735</v>
          </cell>
          <cell r="EP60">
            <v>4489.3366490826111</v>
          </cell>
          <cell r="EQ60">
            <v>4539.331819413128</v>
          </cell>
          <cell r="ER60">
            <v>4154.2141072569648</v>
          </cell>
          <cell r="ES60">
            <v>4270.6934847846105</v>
          </cell>
          <cell r="ET60">
            <v>4374.4902602473785</v>
          </cell>
          <cell r="EU60">
            <v>4480.8663822908375</v>
          </cell>
          <cell r="EV60">
            <v>6514.9932982513192</v>
          </cell>
          <cell r="EW60">
            <v>7026.3607946112834</v>
          </cell>
          <cell r="EX60">
            <v>7468.2832650218925</v>
          </cell>
          <cell r="EY60">
            <v>7913.0241417594698</v>
          </cell>
          <cell r="EZ60">
            <v>9175.4417394570792</v>
          </cell>
        </row>
        <row r="61">
          <cell r="F61">
            <v>0</v>
          </cell>
          <cell r="G61">
            <v>0</v>
          </cell>
          <cell r="H61">
            <v>-1184.0902495327118</v>
          </cell>
          <cell r="I61">
            <v>-1314.4089196190357</v>
          </cell>
          <cell r="J61">
            <v>-3168.3946870796613</v>
          </cell>
          <cell r="K61">
            <v>-3014.71776388746</v>
          </cell>
          <cell r="L61">
            <v>-2819.3608775271364</v>
          </cell>
          <cell r="M61">
            <v>-2084.1155663266068</v>
          </cell>
          <cell r="N61">
            <v>-1842.1328886681335</v>
          </cell>
          <cell r="O61">
            <v>-1686.2628806844598</v>
          </cell>
          <cell r="P61">
            <v>-1532.3045588543373</v>
          </cell>
          <cell r="Q61">
            <v>-905.90691499496711</v>
          </cell>
          <cell r="R61">
            <v>-460.74341808048774</v>
          </cell>
          <cell r="S61">
            <v>-337.84551065376723</v>
          </cell>
          <cell r="T61">
            <v>-221.84986850383746</v>
          </cell>
          <cell r="U61">
            <v>-13.643048982309729</v>
          </cell>
          <cell r="V61">
            <v>53.343296166036289</v>
          </cell>
          <cell r="W61">
            <v>76.42267790864139</v>
          </cell>
          <cell r="X61">
            <v>97.752689628851243</v>
          </cell>
          <cell r="Y61">
            <v>322.00496188144734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EG61">
            <v>0</v>
          </cell>
          <cell r="EH61">
            <v>0</v>
          </cell>
          <cell r="EI61">
            <v>0</v>
          </cell>
          <cell r="EJ61">
            <v>11568.938981049627</v>
          </cell>
          <cell r="EK61">
            <v>11554.595766944612</v>
          </cell>
          <cell r="EL61">
            <v>11540.27033561045</v>
          </cell>
          <cell r="EM61">
            <v>11525.96266499999</v>
          </cell>
          <cell r="EN61">
            <v>8204.4820218656041</v>
          </cell>
          <cell r="EO61">
            <v>8201.2045497798244</v>
          </cell>
          <cell r="EP61">
            <v>8191.3794988333657</v>
          </cell>
          <cell r="EQ61">
            <v>8181.5667515991436</v>
          </cell>
          <cell r="ER61">
            <v>5738.6468804444712</v>
          </cell>
          <cell r="ES61">
            <v>5734.5654133894323</v>
          </cell>
          <cell r="ET61">
            <v>5727.842364409018</v>
          </cell>
          <cell r="EU61">
            <v>5721.1235814698039</v>
          </cell>
          <cell r="EV61">
            <v>4465.9590397274478</v>
          </cell>
          <cell r="EW61">
            <v>4483.1636623671766</v>
          </cell>
          <cell r="EX61">
            <v>4479.0241860928954</v>
          </cell>
          <cell r="EY61">
            <v>4474.8858252924229</v>
          </cell>
          <cell r="EZ61">
            <v>4302.5955914301067</v>
          </cell>
        </row>
        <row r="62">
          <cell r="F62">
            <v>0</v>
          </cell>
          <cell r="G62">
            <v>0</v>
          </cell>
          <cell r="H62">
            <v>-294.84278999655163</v>
          </cell>
          <cell r="I62">
            <v>-182.54771623566242</v>
          </cell>
          <cell r="J62">
            <v>-554.29314805066088</v>
          </cell>
          <cell r="K62">
            <v>-534.96943352383505</v>
          </cell>
          <cell r="L62">
            <v>-496.0038754993322</v>
          </cell>
          <cell r="M62">
            <v>-266.23035119729309</v>
          </cell>
          <cell r="N62">
            <v>-117.32190354191718</v>
          </cell>
          <cell r="O62">
            <v>-101.47403858641411</v>
          </cell>
          <cell r="P62">
            <v>-88.64860366984243</v>
          </cell>
          <cell r="Q62">
            <v>5.4031507101645406</v>
          </cell>
          <cell r="R62">
            <v>64.843955251107616</v>
          </cell>
          <cell r="S62">
            <v>71.089016803462684</v>
          </cell>
          <cell r="T62">
            <v>76.689351846383417</v>
          </cell>
          <cell r="U62">
            <v>111.61773878371012</v>
          </cell>
          <cell r="V62">
            <v>113.64854520193386</v>
          </cell>
          <cell r="W62">
            <v>110.21107180547389</v>
          </cell>
          <cell r="X62">
            <v>108.7721846118103</v>
          </cell>
          <cell r="Y62">
            <v>113.91025529168049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  <cell r="EG62">
            <v>0</v>
          </cell>
          <cell r="EH62">
            <v>0</v>
          </cell>
          <cell r="EI62">
            <v>0</v>
          </cell>
          <cell r="EJ62">
            <v>1972.3209463465221</v>
          </cell>
          <cell r="EK62">
            <v>1968.2503113728199</v>
          </cell>
          <cell r="EL62">
            <v>1964.1880777037431</v>
          </cell>
          <cell r="EM62">
            <v>1960.1342280000017</v>
          </cell>
          <cell r="EN62">
            <v>1617.3441951612449</v>
          </cell>
          <cell r="EO62">
            <v>1615.3391931075305</v>
          </cell>
          <cell r="EP62">
            <v>1613.3383291375335</v>
          </cell>
          <cell r="EQ62">
            <v>1611.3415947119033</v>
          </cell>
          <cell r="ER62">
            <v>1502.4932387375766</v>
          </cell>
          <cell r="ES62">
            <v>1501.7021677112148</v>
          </cell>
          <cell r="ET62">
            <v>1500.9127297789987</v>
          </cell>
          <cell r="EU62">
            <v>1500.1249211524298</v>
          </cell>
          <cell r="EV62">
            <v>1456.8644834932907</v>
          </cell>
          <cell r="EW62">
            <v>1456.5515248428126</v>
          </cell>
          <cell r="EX62">
            <v>1456.239175380198</v>
          </cell>
          <cell r="EY62">
            <v>1455.9274705695852</v>
          </cell>
          <cell r="EZ62">
            <v>1452.1295118102885</v>
          </cell>
        </row>
        <row r="63">
          <cell r="F63">
            <v>0</v>
          </cell>
          <cell r="G63">
            <v>0</v>
          </cell>
          <cell r="H63">
            <v>-4773.7914820393535</v>
          </cell>
          <cell r="I63">
            <v>-3335.4579936813284</v>
          </cell>
          <cell r="J63">
            <v>-9830.3618585646054</v>
          </cell>
          <cell r="K63">
            <v>-9269.3733609021128</v>
          </cell>
          <cell r="L63">
            <v>-8690.8827204024492</v>
          </cell>
          <cell r="M63">
            <v>-7634.1781851549567</v>
          </cell>
          <cell r="N63">
            <v>-6885.5774648218048</v>
          </cell>
          <cell r="O63">
            <v>-6371.0672849791445</v>
          </cell>
          <cell r="P63">
            <v>-5861.3469186139928</v>
          </cell>
          <cell r="Q63">
            <v>-5259.3350620457659</v>
          </cell>
          <cell r="R63">
            <v>-4728.2056845943625</v>
          </cell>
          <cell r="S63">
            <v>-4265.185241127504</v>
          </cell>
          <cell r="T63">
            <v>-3804.4504143060794</v>
          </cell>
          <cell r="U63">
            <v>-3097.1717118199635</v>
          </cell>
          <cell r="V63">
            <v>-2608.82041818163</v>
          </cell>
          <cell r="W63">
            <v>-2246.3230056410121</v>
          </cell>
          <cell r="X63">
            <v>-1883.0882690690892</v>
          </cell>
          <cell r="Y63">
            <v>-1393.765106872067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EG63">
            <v>0</v>
          </cell>
          <cell r="EH63">
            <v>0</v>
          </cell>
          <cell r="EI63">
            <v>0</v>
          </cell>
          <cell r="EJ63">
            <v>2148.4074211622974</v>
          </cell>
          <cell r="EK63">
            <v>2145.6683389374211</v>
          </cell>
          <cell r="EL63">
            <v>2142.9327488674126</v>
          </cell>
          <cell r="EM63">
            <v>2140.2006464999981</v>
          </cell>
          <cell r="EN63">
            <v>1975.7295190760858</v>
          </cell>
          <cell r="EO63">
            <v>1973.2105901459588</v>
          </cell>
          <cell r="EP63">
            <v>1970.6948726893124</v>
          </cell>
          <cell r="EQ63">
            <v>1968.182362611723</v>
          </cell>
          <cell r="ER63">
            <v>1359.6710109509941</v>
          </cell>
          <cell r="ES63">
            <v>1357.9375172658156</v>
          </cell>
          <cell r="ET63">
            <v>1356.2062336743525</v>
          </cell>
          <cell r="EU63">
            <v>1354.4771573588766</v>
          </cell>
          <cell r="EV63">
            <v>582.10762262388732</v>
          </cell>
          <cell r="EW63">
            <v>565.72902136493815</v>
          </cell>
          <cell r="EX63">
            <v>565.00796633278503</v>
          </cell>
          <cell r="EY63">
            <v>564.28761726518587</v>
          </cell>
          <cell r="EZ63">
            <v>326.01476306366766</v>
          </cell>
        </row>
        <row r="64">
          <cell r="F64">
            <v>0</v>
          </cell>
          <cell r="G64">
            <v>0</v>
          </cell>
          <cell r="H64">
            <v>-625.54903860600132</v>
          </cell>
          <cell r="I64">
            <v>-466.84507036763483</v>
          </cell>
          <cell r="J64">
            <v>-1208.1565669935731</v>
          </cell>
          <cell r="K64">
            <v>-1137.1647689266763</v>
          </cell>
          <cell r="L64">
            <v>-1064.9759384196386</v>
          </cell>
          <cell r="M64">
            <v>-688.06564023998749</v>
          </cell>
          <cell r="N64">
            <v>-498.93060088524902</v>
          </cell>
          <cell r="O64">
            <v>-462.56021788793851</v>
          </cell>
          <cell r="P64">
            <v>-425.46411557655847</v>
          </cell>
          <cell r="Q64">
            <v>-204.4851065355773</v>
          </cell>
          <cell r="R64">
            <v>-92.414321369644938</v>
          </cell>
          <cell r="S64">
            <v>-68.67031600376653</v>
          </cell>
          <cell r="T64">
            <v>-44.390684928435427</v>
          </cell>
          <cell r="U64">
            <v>108.70451873229666</v>
          </cell>
          <cell r="V64">
            <v>150.6059092538502</v>
          </cell>
          <cell r="W64">
            <v>163.68996672650945</v>
          </cell>
          <cell r="X64">
            <v>177.23281797376609</v>
          </cell>
          <cell r="Y64">
            <v>217.63474363495192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EG64">
            <v>0</v>
          </cell>
          <cell r="EH64">
            <v>0</v>
          </cell>
          <cell r="EI64">
            <v>0</v>
          </cell>
          <cell r="EJ64">
            <v>2561.5881611401815</v>
          </cell>
          <cell r="EK64">
            <v>2558.1808605432889</v>
          </cell>
          <cell r="EL64">
            <v>2554.7780921727444</v>
          </cell>
          <cell r="EM64">
            <v>2551.3798500000003</v>
          </cell>
          <cell r="EN64">
            <v>1051.1828466006959</v>
          </cell>
          <cell r="EO64">
            <v>1045.7783270129094</v>
          </cell>
          <cell r="EP64">
            <v>1044.3873983849967</v>
          </cell>
          <cell r="EQ64">
            <v>1042.9982048111019</v>
          </cell>
          <cell r="ER64">
            <v>433.46268015095387</v>
          </cell>
          <cell r="ES64">
            <v>433.0468033818762</v>
          </cell>
          <cell r="ET64">
            <v>432.46756660131393</v>
          </cell>
          <cell r="EU64">
            <v>431.8923193311457</v>
          </cell>
          <cell r="EV64">
            <v>26.833766488268946</v>
          </cell>
          <cell r="EW64">
            <v>16.591401746328852</v>
          </cell>
          <cell r="EX64">
            <v>16.564143000312562</v>
          </cell>
          <cell r="EY64">
            <v>16.542108117495808</v>
          </cell>
          <cell r="EZ64">
            <v>-225.69605623506058</v>
          </cell>
        </row>
        <row r="65">
          <cell r="F65">
            <v>0</v>
          </cell>
          <cell r="G65">
            <v>0</v>
          </cell>
          <cell r="H65">
            <v>20292.92952316728</v>
          </cell>
          <cell r="I65">
            <v>52399.016242765349</v>
          </cell>
          <cell r="J65">
            <v>75695.737994659008</v>
          </cell>
          <cell r="K65">
            <v>70795.292402096646</v>
          </cell>
          <cell r="L65">
            <v>65927.222562185372</v>
          </cell>
          <cell r="M65">
            <v>59953.201719107572</v>
          </cell>
          <cell r="N65">
            <v>55652.344683825824</v>
          </cell>
          <cell r="O65">
            <v>51395.620376924518</v>
          </cell>
          <cell r="P65">
            <v>47167.13517468315</v>
          </cell>
          <cell r="Q65">
            <v>42034.705843562711</v>
          </cell>
          <cell r="R65">
            <v>38254.577608673324</v>
          </cell>
          <cell r="S65">
            <v>34512.244524646478</v>
          </cell>
          <cell r="T65">
            <v>30794.860886125847</v>
          </cell>
          <cell r="U65">
            <v>23512.090896967318</v>
          </cell>
          <cell r="V65">
            <v>21163.72038919925</v>
          </cell>
          <cell r="W65">
            <v>18877.930573527869</v>
          </cell>
          <cell r="X65">
            <v>16607.405035223019</v>
          </cell>
          <cell r="Y65">
            <v>12198.39412140105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EG65">
            <v>0</v>
          </cell>
          <cell r="EH65">
            <v>0</v>
          </cell>
          <cell r="EI65">
            <v>0</v>
          </cell>
          <cell r="EJ65">
            <v>415.0756569379493</v>
          </cell>
          <cell r="EK65">
            <v>414.35257571541649</v>
          </cell>
          <cell r="EL65">
            <v>413.63075413421808</v>
          </cell>
          <cell r="EM65">
            <v>412.91018999999994</v>
          </cell>
          <cell r="EN65">
            <v>246.96827625131436</v>
          </cell>
          <cell r="EO65">
            <v>246.53805801525257</v>
          </cell>
          <cell r="EP65">
            <v>246.10857717866097</v>
          </cell>
          <cell r="EQ65">
            <v>245.67984451778909</v>
          </cell>
          <cell r="ER65">
            <v>148.12596950305655</v>
          </cell>
          <cell r="ES65">
            <v>147.86759616927208</v>
          </cell>
          <cell r="ET65">
            <v>147.61000389561329</v>
          </cell>
          <cell r="EU65">
            <v>147.35286035975216</v>
          </cell>
          <cell r="EV65">
            <v>62.5515501913059</v>
          </cell>
          <cell r="EW65">
            <v>62.442014856590937</v>
          </cell>
          <cell r="EX65">
            <v>62.333237944032419</v>
          </cell>
          <cell r="EY65">
            <v>62.224650525947006</v>
          </cell>
          <cell r="EZ65">
            <v>-6.904200694686951</v>
          </cell>
        </row>
        <row r="66">
          <cell r="F66">
            <v>0</v>
          </cell>
          <cell r="G66">
            <v>0</v>
          </cell>
          <cell r="H66">
            <v>94.74454310763123</v>
          </cell>
          <cell r="I66">
            <v>5827.865938992587</v>
          </cell>
          <cell r="J66">
            <v>9900.3969443979386</v>
          </cell>
          <cell r="K66">
            <v>9347.3395699326393</v>
          </cell>
          <cell r="L66">
            <v>8795.6383426649481</v>
          </cell>
          <cell r="M66">
            <v>8193.6246007097907</v>
          </cell>
          <cell r="N66">
            <v>7684.2022255650118</v>
          </cell>
          <cell r="O66">
            <v>7185.2503817487031</v>
          </cell>
          <cell r="P66">
            <v>6687.5239311913429</v>
          </cell>
          <cell r="Q66">
            <v>6169.7343955449787</v>
          </cell>
          <cell r="R66">
            <v>5681.3779132603959</v>
          </cell>
          <cell r="S66">
            <v>5197.3244512559522</v>
          </cell>
          <cell r="T66">
            <v>4714.4625189387743</v>
          </cell>
          <cell r="U66">
            <v>4055.9297601260932</v>
          </cell>
          <cell r="V66">
            <v>3608.0899459970133</v>
          </cell>
          <cell r="W66">
            <v>3185.2737086510451</v>
          </cell>
          <cell r="X66">
            <v>2763.5003435876351</v>
          </cell>
          <cell r="Y66">
            <v>2104.426274569943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EG66">
            <v>0</v>
          </cell>
          <cell r="EH66">
            <v>0</v>
          </cell>
          <cell r="EI66">
            <v>0</v>
          </cell>
          <cell r="EJ66">
            <v>56.105760811617891</v>
          </cell>
          <cell r="EK66">
            <v>75.892351335742376</v>
          </cell>
          <cell r="EL66">
            <v>83.650412591873689</v>
          </cell>
          <cell r="EM66">
            <v>91.148680190168193</v>
          </cell>
          <cell r="EN66">
            <v>97.421135209940999</v>
          </cell>
          <cell r="EO66">
            <v>103.23331360060141</v>
          </cell>
          <cell r="EP66">
            <v>108.71266393040551</v>
          </cell>
          <cell r="EQ66">
            <v>114.43460711102703</v>
          </cell>
          <cell r="ER66">
            <v>119.71670877917907</v>
          </cell>
          <cell r="ES66">
            <v>125.53491985741175</v>
          </cell>
          <cell r="ET66">
            <v>131.14414885533665</v>
          </cell>
          <cell r="EU66">
            <v>136.51964942279702</v>
          </cell>
          <cell r="EV66">
            <v>141.2865252155716</v>
          </cell>
          <cell r="EW66">
            <v>147.06999980073488</v>
          </cell>
          <cell r="EX66">
            <v>152.40602129746043</v>
          </cell>
          <cell r="EY66">
            <v>157.58546605190077</v>
          </cell>
          <cell r="EZ66">
            <v>161.99862589288568</v>
          </cell>
        </row>
        <row r="67">
          <cell r="F67">
            <v>0</v>
          </cell>
          <cell r="G67">
            <v>0</v>
          </cell>
          <cell r="H67">
            <v>17.594328369891233</v>
          </cell>
          <cell r="I67">
            <v>667.27144864313436</v>
          </cell>
          <cell r="J67">
            <v>908.21793756554825</v>
          </cell>
          <cell r="K67">
            <v>781.00289946912551</v>
          </cell>
          <cell r="L67">
            <v>654.30910602756353</v>
          </cell>
          <cell r="M67">
            <v>487.25323987574274</v>
          </cell>
          <cell r="N67">
            <v>428.64142748238203</v>
          </cell>
          <cell r="O67">
            <v>371.00945556136486</v>
          </cell>
          <cell r="P67">
            <v>313.61354881760269</v>
          </cell>
          <cell r="Q67">
            <v>214.93652060608332</v>
          </cell>
          <cell r="R67">
            <v>189.50145602623343</v>
          </cell>
          <cell r="S67">
            <v>164.70878067158844</v>
          </cell>
          <cell r="T67">
            <v>140.01763636020112</v>
          </cell>
          <cell r="U67">
            <v>91.450589702199778</v>
          </cell>
          <cell r="V67">
            <v>79.077488396170367</v>
          </cell>
          <cell r="W67">
            <v>67.030602346887747</v>
          </cell>
          <cell r="X67">
            <v>55.033106128131557</v>
          </cell>
          <cell r="Y67">
            <v>32.485527297320075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EG67">
            <v>0</v>
          </cell>
          <cell r="EH67">
            <v>0</v>
          </cell>
          <cell r="EI67">
            <v>0</v>
          </cell>
          <cell r="EJ67">
            <v>27.960553679661416</v>
          </cell>
          <cell r="EK67">
            <v>29.92826769237584</v>
          </cell>
          <cell r="EL67">
            <v>30.166629033844576</v>
          </cell>
          <cell r="EM67">
            <v>30.166624575541455</v>
          </cell>
          <cell r="EN67">
            <v>29.59951442904984</v>
          </cell>
          <cell r="EO67">
            <v>30.095192654088883</v>
          </cell>
          <cell r="EP67">
            <v>30.166402267369655</v>
          </cell>
          <cell r="EQ67">
            <v>30.166550720344638</v>
          </cell>
          <cell r="ER67">
            <v>29.75238339365599</v>
          </cell>
          <cell r="ES67">
            <v>30.113552963342514</v>
          </cell>
          <cell r="ET67">
            <v>30.166357504539079</v>
          </cell>
          <cell r="EU67">
            <v>30.166502086931391</v>
          </cell>
          <cell r="EV67">
            <v>29.80244780037259</v>
          </cell>
          <cell r="EW67">
            <v>30.107101517550397</v>
          </cell>
          <cell r="EX67">
            <v>30.165626183688936</v>
          </cell>
          <cell r="EY67">
            <v>30.166234356928861</v>
          </cell>
          <cell r="EZ67">
            <v>29.745937305702228</v>
          </cell>
        </row>
        <row r="68">
          <cell r="F68">
            <v>0</v>
          </cell>
          <cell r="G68">
            <v>0</v>
          </cell>
          <cell r="H68">
            <v>-305.20487002053574</v>
          </cell>
          <cell r="I68">
            <v>-369.21598865703243</v>
          </cell>
          <cell r="J68">
            <v>-877.77573224149171</v>
          </cell>
          <cell r="K68">
            <v>-823.78478793224895</v>
          </cell>
          <cell r="L68">
            <v>-769.93008684207348</v>
          </cell>
          <cell r="M68">
            <v>-716.21136932839704</v>
          </cell>
          <cell r="N68">
            <v>-662.62837618924846</v>
          </cell>
          <cell r="O68">
            <v>-609.18084866255299</v>
          </cell>
          <cell r="P68">
            <v>-555.86852842543067</v>
          </cell>
          <cell r="Q68">
            <v>-502.69115759349791</v>
          </cell>
          <cell r="R68">
            <v>-449.6484787201689</v>
          </cell>
          <cell r="S68">
            <v>-396.74023479595871</v>
          </cell>
          <cell r="T68">
            <v>-343.96616924778687</v>
          </cell>
          <cell r="U68">
            <v>-293.3229073775816</v>
          </cell>
          <cell r="V68">
            <v>-262.29714057447063</v>
          </cell>
          <cell r="W68">
            <v>-234.58301547595636</v>
          </cell>
          <cell r="X68">
            <v>-206.93913150170368</v>
          </cell>
          <cell r="Y68">
            <v>-179.36535459407986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0</v>
          </cell>
          <cell r="EG68">
            <v>0</v>
          </cell>
          <cell r="EH68">
            <v>0</v>
          </cell>
          <cell r="EI68">
            <v>0</v>
          </cell>
          <cell r="EJ68">
            <v>7.0104700710202446</v>
          </cell>
          <cell r="EK68">
            <v>7.145843489016011</v>
          </cell>
          <cell r="EL68">
            <v>7.1458434890203026</v>
          </cell>
          <cell r="EM68">
            <v>7.1458434890203026</v>
          </cell>
          <cell r="EN68">
            <v>7.1344092884525523</v>
          </cell>
          <cell r="EO68">
            <v>7.1458308179756482</v>
          </cell>
          <cell r="EP68">
            <v>7.145830816427833</v>
          </cell>
          <cell r="EQ68">
            <v>7.1458308164278339</v>
          </cell>
          <cell r="ER68">
            <v>7.1346714190754934</v>
          </cell>
          <cell r="ES68">
            <v>7.1458114905387458</v>
          </cell>
          <cell r="ET68">
            <v>7.1458116273729981</v>
          </cell>
          <cell r="EU68">
            <v>7.1458116273729981</v>
          </cell>
          <cell r="EV68">
            <v>7.1349785918963233</v>
          </cell>
          <cell r="EW68">
            <v>7.1457902980059629</v>
          </cell>
          <cell r="EX68">
            <v>7.1457907924075243</v>
          </cell>
          <cell r="EY68">
            <v>7.1457907924075261</v>
          </cell>
          <cell r="EZ68">
            <v>7.1350005358762463</v>
          </cell>
        </row>
        <row r="69">
          <cell r="F69">
            <v>0</v>
          </cell>
          <cell r="G69">
            <v>0</v>
          </cell>
          <cell r="H69">
            <v>-283.50268268899197</v>
          </cell>
          <cell r="I69">
            <v>-175.52665022659852</v>
          </cell>
          <cell r="J69">
            <v>-532.97418081794319</v>
          </cell>
          <cell r="K69">
            <v>-514.39368608061068</v>
          </cell>
          <cell r="L69">
            <v>-476.92680336474245</v>
          </cell>
          <cell r="M69">
            <v>-259.58497581639335</v>
          </cell>
          <cell r="N69">
            <v>-114.39343169063687</v>
          </cell>
          <cell r="O69">
            <v>-98.941145267564451</v>
          </cell>
          <cell r="P69">
            <v>-86.435846011936846</v>
          </cell>
          <cell r="Q69">
            <v>5.268282673717378</v>
          </cell>
          <cell r="R69">
            <v>63.225385385245325</v>
          </cell>
          <cell r="S69">
            <v>69.314563965934738</v>
          </cell>
          <cell r="T69">
            <v>74.775109054586011</v>
          </cell>
          <cell r="U69">
            <v>109.37768381909504</v>
          </cell>
          <cell r="V69">
            <v>111.36773400942093</v>
          </cell>
          <cell r="W69">
            <v>107.99924722235994</v>
          </cell>
          <cell r="X69">
            <v>106.58923703728667</v>
          </cell>
          <cell r="Y69">
            <v>112.0740343134883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0</v>
          </cell>
          <cell r="EG69">
            <v>0</v>
          </cell>
          <cell r="EH69">
            <v>0</v>
          </cell>
          <cell r="EI69">
            <v>0</v>
          </cell>
          <cell r="EJ69">
            <v>1.8765591117545732</v>
          </cell>
          <cell r="EK69">
            <v>3.3617177515336993E-2</v>
          </cell>
          <cell r="EL69">
            <v>-3.9851780719857288E-7</v>
          </cell>
          <cell r="EM69">
            <v>4.2100767316810561E-12</v>
          </cell>
          <cell r="EN69">
            <v>-1.4989015920503168E-2</v>
          </cell>
          <cell r="EO69">
            <v>-1.2864384299934306E-3</v>
          </cell>
          <cell r="EP69">
            <v>1.0221009483224464E-8</v>
          </cell>
          <cell r="EQ69">
            <v>-8.1379347705023974E-14</v>
          </cell>
          <cell r="ER69">
            <v>-5.6159474668892706E-2</v>
          </cell>
          <cell r="ES69">
            <v>-4.8199099130613599E-3</v>
          </cell>
          <cell r="ET69">
            <v>3.8295145721178869E-8</v>
          </cell>
          <cell r="EU69">
            <v>-3.0453417565468044E-13</v>
          </cell>
          <cell r="EV69">
            <v>-1.032565809424385E-2</v>
          </cell>
          <cell r="EW69">
            <v>4.9802126179518402E-4</v>
          </cell>
          <cell r="EX69">
            <v>2.3696919419835538E-5</v>
          </cell>
          <cell r="EY69">
            <v>-5.3390217247262228E-10</v>
          </cell>
          <cell r="EZ69">
            <v>-2.7486404442406992E-2</v>
          </cell>
        </row>
        <row r="70">
          <cell r="F70">
            <v>0</v>
          </cell>
          <cell r="G70">
            <v>0</v>
          </cell>
          <cell r="H70">
            <v>-4552.182674507545</v>
          </cell>
          <cell r="I70">
            <v>-3207.171147770508</v>
          </cell>
          <cell r="J70">
            <v>-9433.3413604932812</v>
          </cell>
          <cell r="K70">
            <v>-8878.0230388268737</v>
          </cell>
          <cell r="L70">
            <v>-8324.1653418292772</v>
          </cell>
          <cell r="M70">
            <v>-7593.5290220108327</v>
          </cell>
          <cell r="N70">
            <v>-6977.7793904275468</v>
          </cell>
          <cell r="O70">
            <v>-6460.948193077018</v>
          </cell>
          <cell r="P70">
            <v>-5945.4795776090104</v>
          </cell>
          <cell r="Q70">
            <v>-5419.1184880122319</v>
          </cell>
          <cell r="R70">
            <v>-4929.4729311886067</v>
          </cell>
          <cell r="S70">
            <v>-4454.3281239027729</v>
          </cell>
          <cell r="T70">
            <v>-3980.4386241377306</v>
          </cell>
          <cell r="U70">
            <v>-3310.9691986175262</v>
          </cell>
          <cell r="V70">
            <v>-2809.8367659043688</v>
          </cell>
          <cell r="W70">
            <v>-2427.3691706984873</v>
          </cell>
          <cell r="X70">
            <v>-2045.9140838083431</v>
          </cell>
          <cell r="Y70">
            <v>-1554.1924963613465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0</v>
          </cell>
          <cell r="EG70">
            <v>0</v>
          </cell>
          <cell r="EH70">
            <v>0</v>
          </cell>
          <cell r="EI70">
            <v>0</v>
          </cell>
          <cell r="EJ70">
            <v>3.1304392394614835</v>
          </cell>
          <cell r="EK70">
            <v>0.1057097502093276</v>
          </cell>
          <cell r="EL70">
            <v>-2.5865455106632851E-6</v>
          </cell>
          <cell r="EM70">
            <v>5.3677728928391844E-11</v>
          </cell>
          <cell r="EN70">
            <v>-0.179458785167811</v>
          </cell>
          <cell r="EO70">
            <v>-1.9047114796783282E-2</v>
          </cell>
          <cell r="EP70">
            <v>7.7008146053492155E-5</v>
          </cell>
          <cell r="EQ70">
            <v>-3.3965212309361448E-9</v>
          </cell>
          <cell r="ER70">
            <v>-7.7012938840898132E-2</v>
          </cell>
          <cell r="ES70">
            <v>-6.0062727155565099E-3</v>
          </cell>
          <cell r="ET70">
            <v>1.1651280498417571E-4</v>
          </cell>
          <cell r="EU70">
            <v>4.6969577005562257E-8</v>
          </cell>
          <cell r="EV70">
            <v>-2.4740983379670612E-2</v>
          </cell>
          <cell r="EW70">
            <v>5.5888917978350657E-3</v>
          </cell>
          <cell r="EX70">
            <v>3.2414698934845557E-4</v>
          </cell>
          <cell r="EY70">
            <v>1.5254892820736748E-7</v>
          </cell>
          <cell r="EZ70">
            <v>2.8910539205301636E-3</v>
          </cell>
        </row>
        <row r="71">
          <cell r="F71">
            <v>0</v>
          </cell>
          <cell r="G71">
            <v>0</v>
          </cell>
          <cell r="H71">
            <v>-601.48946019807806</v>
          </cell>
          <cell r="I71">
            <v>-448.88949073811045</v>
          </cell>
          <cell r="J71">
            <v>-1161.6890067245895</v>
          </cell>
          <cell r="K71">
            <v>-1093.4276624294966</v>
          </cell>
          <cell r="L71">
            <v>-1024.0153254034988</v>
          </cell>
          <cell r="M71">
            <v>-670.89083486738252</v>
          </cell>
          <cell r="N71">
            <v>-486.47679493491512</v>
          </cell>
          <cell r="O71">
            <v>-451.01425301086044</v>
          </cell>
          <cell r="P71">
            <v>-414.84410645140258</v>
          </cell>
          <cell r="Q71">
            <v>-199.38095411035229</v>
          </cell>
          <cell r="R71">
            <v>-90.107567638109344</v>
          </cell>
          <cell r="S71">
            <v>-66.956236353126485</v>
          </cell>
          <cell r="T71">
            <v>-43.282649111188981</v>
          </cell>
          <cell r="U71">
            <v>106.52292914343903</v>
          </cell>
          <cell r="V71">
            <v>147.5834011973289</v>
          </cell>
          <cell r="W71">
            <v>160.40487488878711</v>
          </cell>
          <cell r="X71">
            <v>173.67593482847883</v>
          </cell>
          <cell r="Y71">
            <v>214.12649513860109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EG71">
            <v>0</v>
          </cell>
          <cell r="EH71">
            <v>0</v>
          </cell>
          <cell r="EI71">
            <v>0</v>
          </cell>
          <cell r="EJ71">
            <v>0.61596414654721543</v>
          </cell>
          <cell r="EK71">
            <v>-2.8875559895946701E-7</v>
          </cell>
          <cell r="EL71">
            <v>0</v>
          </cell>
          <cell r="EM71">
            <v>0</v>
          </cell>
          <cell r="EN71">
            <v>-4.2984554419145671E-3</v>
          </cell>
          <cell r="EO71">
            <v>8.0451780223589342E-6</v>
          </cell>
          <cell r="EP71">
            <v>0</v>
          </cell>
          <cell r="EQ71">
            <v>0</v>
          </cell>
          <cell r="ER71">
            <v>-2.6141892913761205E-3</v>
          </cell>
          <cell r="ES71">
            <v>1.1032209875361243E-5</v>
          </cell>
          <cell r="ET71">
            <v>0</v>
          </cell>
          <cell r="EU71">
            <v>-1.1102230246251565E-16</v>
          </cell>
          <cell r="EV71">
            <v>-1.0872077367814204E-3</v>
          </cell>
          <cell r="EW71">
            <v>3.4020933621266292E-5</v>
          </cell>
          <cell r="EX71">
            <v>-5.620504062164855E-16</v>
          </cell>
          <cell r="EY71">
            <v>0</v>
          </cell>
          <cell r="EZ71">
            <v>1.2443843659245418E-4</v>
          </cell>
        </row>
        <row r="72">
          <cell r="F72">
            <v>0</v>
          </cell>
          <cell r="G72">
            <v>0</v>
          </cell>
          <cell r="H72">
            <v>2056.7747726559455</v>
          </cell>
          <cell r="I72">
            <v>36306.493288479134</v>
          </cell>
          <cell r="J72">
            <v>1349.9807347953188</v>
          </cell>
          <cell r="K72">
            <v>1487.9819042255085</v>
          </cell>
          <cell r="L72">
            <v>1621.3618380907305</v>
          </cell>
          <cell r="M72">
            <v>27645.256347263326</v>
          </cell>
          <cell r="N72">
            <v>2493.61164593182</v>
          </cell>
          <cell r="O72">
            <v>2504.1164694209592</v>
          </cell>
          <cell r="P72">
            <v>2607.168250827066</v>
          </cell>
          <cell r="Q72">
            <v>26787.644757575406</v>
          </cell>
          <cell r="R72">
            <v>3913.5006883394544</v>
          </cell>
          <cell r="S72">
            <v>3845.9667083141994</v>
          </cell>
          <cell r="T72">
            <v>3969.4817640881784</v>
          </cell>
          <cell r="U72">
            <v>44736.703126943328</v>
          </cell>
          <cell r="V72">
            <v>8717.8603269806881</v>
          </cell>
          <cell r="W72">
            <v>8096.5120991636732</v>
          </cell>
          <cell r="X72">
            <v>8252.078361548065</v>
          </cell>
          <cell r="Y72">
            <v>53762.34111672813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0</v>
          </cell>
          <cell r="EG72">
            <v>0</v>
          </cell>
          <cell r="EH72">
            <v>0</v>
          </cell>
          <cell r="EI72">
            <v>0</v>
          </cell>
          <cell r="EJ72">
            <v>7295.7317144314975</v>
          </cell>
          <cell r="EK72">
            <v>0</v>
          </cell>
          <cell r="EL72">
            <v>0</v>
          </cell>
          <cell r="EM72">
            <v>0</v>
          </cell>
          <cell r="EN72">
            <v>5693.9101703769438</v>
          </cell>
          <cell r="EO72">
            <v>109.94489307748009</v>
          </cell>
          <cell r="EP72">
            <v>93.593190827546579</v>
          </cell>
          <cell r="EQ72">
            <v>93.284505819737419</v>
          </cell>
          <cell r="ER72">
            <v>5179.782134374952</v>
          </cell>
          <cell r="ES72">
            <v>286.8256927359169</v>
          </cell>
          <cell r="ET72">
            <v>254.34205354007179</v>
          </cell>
          <cell r="EU72">
            <v>258.26078040178356</v>
          </cell>
          <cell r="EV72">
            <v>8083.2121190412672</v>
          </cell>
          <cell r="EW72">
            <v>1031.8526894994689</v>
          </cell>
          <cell r="EX72">
            <v>904.16301877935803</v>
          </cell>
          <cell r="EY72">
            <v>913.90546330477753</v>
          </cell>
          <cell r="EZ72">
            <v>9594.7339643498872</v>
          </cell>
        </row>
        <row r="73">
          <cell r="F73">
            <v>0</v>
          </cell>
          <cell r="G73">
            <v>0</v>
          </cell>
          <cell r="H73">
            <v>5577.3562883042769</v>
          </cell>
          <cell r="I73">
            <v>211964.99667875996</v>
          </cell>
          <cell r="J73">
            <v>532.3670185387507</v>
          </cell>
          <cell r="K73">
            <v>536.60701391693067</v>
          </cell>
          <cell r="L73">
            <v>536.60693461218887</v>
          </cell>
          <cell r="M73">
            <v>64882.097654851488</v>
          </cell>
          <cell r="N73">
            <v>705.31177593796235</v>
          </cell>
          <cell r="O73">
            <v>559.90600102422184</v>
          </cell>
          <cell r="P73">
            <v>559.91146347356687</v>
          </cell>
          <cell r="Q73">
            <v>48979.505158956381</v>
          </cell>
          <cell r="R73">
            <v>722.67771333656822</v>
          </cell>
          <cell r="S73">
            <v>581.03413321343078</v>
          </cell>
          <cell r="T73">
            <v>580.94468334484941</v>
          </cell>
          <cell r="U73">
            <v>45272.789291639703</v>
          </cell>
          <cell r="V73">
            <v>1260.4694603420846</v>
          </cell>
          <cell r="W73">
            <v>632.05215445444219</v>
          </cell>
          <cell r="X73">
            <v>631.91715211918415</v>
          </cell>
          <cell r="Y73">
            <v>55691.648711636291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0</v>
          </cell>
          <cell r="EG73">
            <v>0</v>
          </cell>
          <cell r="EH73">
            <v>0</v>
          </cell>
          <cell r="EI73">
            <v>0</v>
          </cell>
          <cell r="EJ73">
            <v>23824.146098931633</v>
          </cell>
          <cell r="EK73">
            <v>0</v>
          </cell>
          <cell r="EL73">
            <v>0</v>
          </cell>
          <cell r="EM73">
            <v>0</v>
          </cell>
          <cell r="EN73">
            <v>10160.884090029396</v>
          </cell>
          <cell r="EO73">
            <v>15.33342009052874</v>
          </cell>
          <cell r="EP73">
            <v>0.76216680064671971</v>
          </cell>
          <cell r="EQ73">
            <v>0.76243941960982442</v>
          </cell>
          <cell r="ER73">
            <v>7438.8934633614517</v>
          </cell>
          <cell r="ES73">
            <v>17.184490386175177</v>
          </cell>
          <cell r="ET73">
            <v>1.3785260246531366</v>
          </cell>
          <cell r="EU73">
            <v>1.3696614190861307</v>
          </cell>
          <cell r="EV73">
            <v>6142.871545548287</v>
          </cell>
          <cell r="EW73">
            <v>65.811214603061998</v>
          </cell>
          <cell r="EX73">
            <v>4.2683112416717197</v>
          </cell>
          <cell r="EY73">
            <v>4.2534060498798496</v>
          </cell>
          <cell r="EZ73">
            <v>6550.3506031335928</v>
          </cell>
        </row>
        <row r="74">
          <cell r="F74">
            <v>0</v>
          </cell>
          <cell r="G74">
            <v>0</v>
          </cell>
          <cell r="H74">
            <v>1040.1667331420806</v>
          </cell>
          <cell r="I74">
            <v>22860.357534621256</v>
          </cell>
          <cell r="J74">
            <v>127.11097856696571</v>
          </cell>
          <cell r="K74">
            <v>127.11097856704204</v>
          </cell>
          <cell r="L74">
            <v>127.11097856704205</v>
          </cell>
          <cell r="M74">
            <v>14404.968465517433</v>
          </cell>
          <cell r="N74">
            <v>147.09236261393551</v>
          </cell>
          <cell r="O74">
            <v>147.09236257141237</v>
          </cell>
          <cell r="P74">
            <v>147.09236257141237</v>
          </cell>
          <cell r="Q74">
            <v>14490.767619097942</v>
          </cell>
          <cell r="R74">
            <v>176.60311503859694</v>
          </cell>
          <cell r="S74">
            <v>176.60312285577504</v>
          </cell>
          <cell r="T74">
            <v>176.60312285577504</v>
          </cell>
          <cell r="U74">
            <v>14496.320549723452</v>
          </cell>
          <cell r="V74">
            <v>211.61634854646948</v>
          </cell>
          <cell r="W74">
            <v>211.61588403112768</v>
          </cell>
          <cell r="X74">
            <v>211.61588403112773</v>
          </cell>
          <cell r="Y74">
            <v>14999.577025682482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0</v>
          </cell>
          <cell r="EG74">
            <v>0</v>
          </cell>
          <cell r="EH74">
            <v>0</v>
          </cell>
          <cell r="EI74">
            <v>0</v>
          </cell>
          <cell r="EJ74">
            <v>3291.7322982765977</v>
          </cell>
          <cell r="EK74">
            <v>0</v>
          </cell>
          <cell r="EL74">
            <v>0</v>
          </cell>
          <cell r="EM74">
            <v>0</v>
          </cell>
          <cell r="EN74">
            <v>2227.148408247197</v>
          </cell>
          <cell r="EO74">
            <v>2.2232023158697189</v>
          </cell>
          <cell r="EP74">
            <v>2.2232023139320489</v>
          </cell>
          <cell r="EQ74">
            <v>2.2232023139320494</v>
          </cell>
          <cell r="ER74">
            <v>2144.2971155839409</v>
          </cell>
          <cell r="ES74">
            <v>5.7385095948325633</v>
          </cell>
          <cell r="ET74">
            <v>5.7385102907936263</v>
          </cell>
          <cell r="EU74">
            <v>5.7385102907936272</v>
          </cell>
          <cell r="EV74">
            <v>2076.6123333834066</v>
          </cell>
          <cell r="EW74">
            <v>9.6521485403638323</v>
          </cell>
          <cell r="EX74">
            <v>9.652087843782315</v>
          </cell>
          <cell r="EY74">
            <v>9.652087843782315</v>
          </cell>
          <cell r="EZ74">
            <v>2066.9857132713132</v>
          </cell>
        </row>
        <row r="75">
          <cell r="F75">
            <v>0</v>
          </cell>
          <cell r="G75">
            <v>0</v>
          </cell>
          <cell r="H75">
            <v>421.88348539877802</v>
          </cell>
          <cell r="I75">
            <v>8747.4608129352546</v>
          </cell>
          <cell r="J75">
            <v>0.59798571536056599</v>
          </cell>
          <cell r="K75">
            <v>-7.088874606228934E-6</v>
          </cell>
          <cell r="L75">
            <v>7.4889265910815793E-11</v>
          </cell>
          <cell r="M75">
            <v>2879.2732926628437</v>
          </cell>
          <cell r="N75">
            <v>-2.3549799187145743E-2</v>
          </cell>
          <cell r="O75">
            <v>1.8710784380180366E-7</v>
          </cell>
          <cell r="P75">
            <v>-1.48974661495771E-12</v>
          </cell>
          <cell r="Q75">
            <v>11102.005679554341</v>
          </cell>
          <cell r="R75">
            <v>-9.0731430176440961E-2</v>
          </cell>
          <cell r="S75">
            <v>7.2087931159918737E-7</v>
          </cell>
          <cell r="T75">
            <v>-5.7326426827764013E-12</v>
          </cell>
          <cell r="U75">
            <v>1868.1407261177699</v>
          </cell>
          <cell r="V75">
            <v>-33.91773855340557</v>
          </cell>
          <cell r="W75">
            <v>9.2536646115056397E-4</v>
          </cell>
          <cell r="X75">
            <v>-1.5633260674320638E-8</v>
          </cell>
          <cell r="Y75">
            <v>5633.6005976651159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EG75">
            <v>0</v>
          </cell>
          <cell r="EH75">
            <v>0</v>
          </cell>
          <cell r="EI75">
            <v>0</v>
          </cell>
          <cell r="EJ75">
            <v>2654.8707765218064</v>
          </cell>
          <cell r="EK75">
            <v>0</v>
          </cell>
          <cell r="EL75">
            <v>0</v>
          </cell>
          <cell r="EM75">
            <v>0</v>
          </cell>
          <cell r="EN75">
            <v>462.51465366122613</v>
          </cell>
          <cell r="EO75">
            <v>0</v>
          </cell>
          <cell r="EP75">
            <v>0</v>
          </cell>
          <cell r="EQ75">
            <v>0</v>
          </cell>
          <cell r="ER75">
            <v>1732.907624759375</v>
          </cell>
          <cell r="ES75">
            <v>0</v>
          </cell>
          <cell r="ET75">
            <v>0</v>
          </cell>
          <cell r="EU75">
            <v>0</v>
          </cell>
          <cell r="EV75">
            <v>-196.31416206387681</v>
          </cell>
          <cell r="EW75">
            <v>-17.385233735995026</v>
          </cell>
          <cell r="EX75">
            <v>2.3721052363581628E-4</v>
          </cell>
          <cell r="EY75">
            <v>-2.6718317550513033E-9</v>
          </cell>
          <cell r="EZ75">
            <v>861.25595331254988</v>
          </cell>
        </row>
        <row r="76">
          <cell r="F76">
            <v>0</v>
          </cell>
          <cell r="G76">
            <v>0</v>
          </cell>
          <cell r="H76">
            <v>15.804458589973654</v>
          </cell>
          <cell r="I76">
            <v>863.68263135043685</v>
          </cell>
          <cell r="J76">
            <v>5.4440521357803716E-2</v>
          </cell>
          <cell r="K76">
            <v>-1.3320709379915919E-6</v>
          </cell>
          <cell r="L76">
            <v>2.76440303981218E-11</v>
          </cell>
          <cell r="M76">
            <v>721.31508894794138</v>
          </cell>
          <cell r="N76">
            <v>-1.4266255892121489</v>
          </cell>
          <cell r="O76">
            <v>8.1511139675134725E-5</v>
          </cell>
          <cell r="P76">
            <v>-2.6998512757206715E-9</v>
          </cell>
          <cell r="Q76">
            <v>311.47946088741134</v>
          </cell>
          <cell r="R76">
            <v>-1.9896463876774706</v>
          </cell>
          <cell r="S76">
            <v>-1.0481596425476567E-3</v>
          </cell>
          <cell r="T76">
            <v>8.1198273225986241E-8</v>
          </cell>
          <cell r="U76">
            <v>77.959795242960524</v>
          </cell>
          <cell r="V76">
            <v>-5.8752826031854006</v>
          </cell>
          <cell r="W76">
            <v>-3.4156404270745378E-3</v>
          </cell>
          <cell r="X76">
            <v>-6.0943972715028487E-7</v>
          </cell>
          <cell r="Y76">
            <v>-74.256216650418864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0</v>
          </cell>
          <cell r="EG76">
            <v>0</v>
          </cell>
          <cell r="EH76">
            <v>0</v>
          </cell>
          <cell r="EI76">
            <v>0</v>
          </cell>
          <cell r="EJ76">
            <v>4288.0970392170775</v>
          </cell>
          <cell r="EK76">
            <v>0</v>
          </cell>
          <cell r="EL76">
            <v>0</v>
          </cell>
          <cell r="EM76">
            <v>0</v>
          </cell>
          <cell r="EN76">
            <v>2302.2139828410086</v>
          </cell>
          <cell r="EO76">
            <v>-6.6817481998578003</v>
          </cell>
          <cell r="EP76">
            <v>1.9196614276784853E-4</v>
          </cell>
          <cell r="EQ76">
            <v>-4.2438444496439367E-9</v>
          </cell>
          <cell r="ER76">
            <v>972.65312648072734</v>
          </cell>
          <cell r="ES76">
            <v>-7.2357605089475614</v>
          </cell>
          <cell r="ET76">
            <v>-5.1532523212219211E-3</v>
          </cell>
          <cell r="EU76">
            <v>2.5623674979540876E-7</v>
          </cell>
          <cell r="EV76">
            <v>151.21581404395744</v>
          </cell>
          <cell r="EW76">
            <v>-24.21315151690002</v>
          </cell>
          <cell r="EX76">
            <v>-1.4470214866468042E-2</v>
          </cell>
          <cell r="EY76">
            <v>-3.1501007559911366E-6</v>
          </cell>
          <cell r="EZ76">
            <v>-343.63900888912843</v>
          </cell>
        </row>
        <row r="77">
          <cell r="F77">
            <v>0</v>
          </cell>
          <cell r="G77">
            <v>0</v>
          </cell>
          <cell r="H77">
            <v>0.3981387612868813</v>
          </cell>
          <cell r="I77">
            <v>138.82745273074386</v>
          </cell>
          <cell r="J77">
            <v>-1.443777994797335E-7</v>
          </cell>
          <cell r="K77">
            <v>0</v>
          </cell>
          <cell r="L77">
            <v>0</v>
          </cell>
          <cell r="M77">
            <v>74.288479304864225</v>
          </cell>
          <cell r="N77">
            <v>8.0475428724646307E-6</v>
          </cell>
          <cell r="O77">
            <v>-1.006028794270364E-19</v>
          </cell>
          <cell r="P77">
            <v>0</v>
          </cell>
          <cell r="Q77">
            <v>45.073786444695521</v>
          </cell>
          <cell r="R77">
            <v>-1.0117201016450694E-4</v>
          </cell>
          <cell r="S77">
            <v>1.0693462351945884E-17</v>
          </cell>
          <cell r="T77">
            <v>-5.5511151231257827E-17</v>
          </cell>
          <cell r="U77">
            <v>18.236209615104197</v>
          </cell>
          <cell r="V77">
            <v>-2.7186230511244897E-4</v>
          </cell>
          <cell r="W77">
            <v>-7.0416852364584604E-16</v>
          </cell>
          <cell r="X77">
            <v>-8.9964569127687357E-19</v>
          </cell>
          <cell r="Y77">
            <v>-3.3591002328638764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0</v>
          </cell>
          <cell r="EG77">
            <v>0</v>
          </cell>
          <cell r="EH77">
            <v>0</v>
          </cell>
          <cell r="EI77">
            <v>0</v>
          </cell>
          <cell r="EJ77">
            <v>692.59735328735132</v>
          </cell>
          <cell r="EK77">
            <v>0</v>
          </cell>
          <cell r="EL77">
            <v>0</v>
          </cell>
          <cell r="EM77">
            <v>0</v>
          </cell>
          <cell r="EN77">
            <v>371.45314266292593</v>
          </cell>
          <cell r="EO77">
            <v>2.0124769306425823E-5</v>
          </cell>
          <cell r="EP77">
            <v>-5.0301439713518187E-19</v>
          </cell>
          <cell r="EQ77">
            <v>0</v>
          </cell>
          <cell r="ER77">
            <v>225.37546769670601</v>
          </cell>
          <cell r="ES77">
            <v>-5.3344057551093767E-4</v>
          </cell>
          <cell r="ET77">
            <v>5.3467311759729413E-17</v>
          </cell>
          <cell r="EU77">
            <v>0</v>
          </cell>
          <cell r="EV77">
            <v>91.183766094862918</v>
          </cell>
          <cell r="EW77">
            <v>-1.4443638596154107E-3</v>
          </cell>
          <cell r="EX77">
            <v>-2.1157166026880169E-15</v>
          </cell>
          <cell r="EY77">
            <v>-4.4982284563843671E-18</v>
          </cell>
          <cell r="EZ77">
            <v>-16.795812260410862</v>
          </cell>
        </row>
        <row r="78">
          <cell r="F78">
            <v>0</v>
          </cell>
          <cell r="G78">
            <v>0</v>
          </cell>
          <cell r="H78">
            <v>41241.578140185949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490272.33683390915</v>
          </cell>
          <cell r="N78">
            <v>551778.1647777349</v>
          </cell>
          <cell r="O78">
            <v>584004.6152669664</v>
          </cell>
          <cell r="P78">
            <v>605206.65458292246</v>
          </cell>
          <cell r="Q78">
            <v>987704.9866843035</v>
          </cell>
          <cell r="R78">
            <v>1027905.4293304338</v>
          </cell>
          <cell r="S78">
            <v>1044231.7462987512</v>
          </cell>
          <cell r="T78">
            <v>1054250.9147546934</v>
          </cell>
          <cell r="U78">
            <v>2562461.0295094331</v>
          </cell>
          <cell r="V78">
            <v>2744649.1896956149</v>
          </cell>
          <cell r="W78">
            <v>2828846.7279147939</v>
          </cell>
          <cell r="X78">
            <v>2882795.8537107538</v>
          </cell>
          <cell r="Y78">
            <v>3797755.2879817942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0</v>
          </cell>
          <cell r="EG78">
            <v>0</v>
          </cell>
          <cell r="EH78">
            <v>0</v>
          </cell>
          <cell r="EI78">
            <v>0</v>
          </cell>
          <cell r="EJ78">
            <v>2046.1810538079035</v>
          </cell>
          <cell r="EK78">
            <v>0</v>
          </cell>
          <cell r="EL78">
            <v>0</v>
          </cell>
          <cell r="EM78">
            <v>0</v>
          </cell>
          <cell r="EN78">
            <v>1456.7221598729138</v>
          </cell>
          <cell r="EO78">
            <v>32.983467923244035</v>
          </cell>
          <cell r="EP78">
            <v>28.077957248263978</v>
          </cell>
          <cell r="EQ78">
            <v>27.985351745921236</v>
          </cell>
          <cell r="ER78">
            <v>1343.5932494631327</v>
          </cell>
          <cell r="ES78">
            <v>82.361293459389088</v>
          </cell>
          <cell r="ET78">
            <v>73.164468639826453</v>
          </cell>
          <cell r="EU78">
            <v>74.350436800232671</v>
          </cell>
          <cell r="EV78">
            <v>2235.2535387944217</v>
          </cell>
          <cell r="EW78">
            <v>299.65383594597864</v>
          </cell>
          <cell r="EX78">
            <v>262.47845785784364</v>
          </cell>
          <cell r="EY78">
            <v>265.27059728100892</v>
          </cell>
          <cell r="EZ78">
            <v>2592.9112191362528</v>
          </cell>
        </row>
        <row r="79">
          <cell r="F79">
            <v>0</v>
          </cell>
          <cell r="G79">
            <v>0</v>
          </cell>
          <cell r="H79">
            <v>8074.0998796355816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155193.18409941869</v>
          </cell>
          <cell r="N79">
            <v>182558.54531128536</v>
          </cell>
          <cell r="O79">
            <v>212357.41124702978</v>
          </cell>
          <cell r="P79">
            <v>242882.63696779404</v>
          </cell>
          <cell r="Q79">
            <v>324635.56009323115</v>
          </cell>
          <cell r="R79">
            <v>356278.15410204057</v>
          </cell>
          <cell r="S79">
            <v>386818.46607324504</v>
          </cell>
          <cell r="T79">
            <v>419091.35990805121</v>
          </cell>
          <cell r="U79">
            <v>839814.41504693264</v>
          </cell>
          <cell r="V79">
            <v>938309.03711051075</v>
          </cell>
          <cell r="W79">
            <v>1040189.1913913316</v>
          </cell>
          <cell r="X79">
            <v>1144282.148274238</v>
          </cell>
          <cell r="Y79">
            <v>1276442.3470578778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0</v>
          </cell>
          <cell r="EG79">
            <v>0</v>
          </cell>
          <cell r="EH79">
            <v>0</v>
          </cell>
          <cell r="EI79">
            <v>0</v>
          </cell>
          <cell r="EJ79">
            <v>12245.635084928328</v>
          </cell>
          <cell r="EK79">
            <v>0</v>
          </cell>
          <cell r="EL79">
            <v>0</v>
          </cell>
          <cell r="EM79">
            <v>0</v>
          </cell>
          <cell r="EN79">
            <v>3617.9006488740283</v>
          </cell>
          <cell r="EO79">
            <v>8.4333810497908086</v>
          </cell>
          <cell r="EP79">
            <v>0.41919174035569584</v>
          </cell>
          <cell r="EQ79">
            <v>0.4193416807854034</v>
          </cell>
          <cell r="ER79">
            <v>2645.8168313508777</v>
          </cell>
          <cell r="ES79">
            <v>8.277128939122294</v>
          </cell>
          <cell r="ET79">
            <v>0.69981723839589371</v>
          </cell>
          <cell r="EU79">
            <v>0.69492082626322327</v>
          </cell>
          <cell r="EV79">
            <v>2375.2160278741389</v>
          </cell>
          <cell r="EW79">
            <v>34.482342571492694</v>
          </cell>
          <cell r="EX79">
            <v>2.2222249907576357</v>
          </cell>
          <cell r="EY79">
            <v>2.2146989777291286</v>
          </cell>
          <cell r="EZ79">
            <v>2824.0262038381452</v>
          </cell>
        </row>
        <row r="80">
          <cell r="F80">
            <v>0</v>
          </cell>
          <cell r="G80">
            <v>0</v>
          </cell>
          <cell r="H80">
            <v>1616.3752467677921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53736.591041278138</v>
          </cell>
          <cell r="N80">
            <v>63212.015059880025</v>
          </cell>
          <cell r="O80">
            <v>73530.055002002497</v>
          </cell>
          <cell r="P80">
            <v>84099.601470928639</v>
          </cell>
          <cell r="Q80">
            <v>112621.09157299194</v>
          </cell>
          <cell r="R80">
            <v>123615.27544264901</v>
          </cell>
          <cell r="S80">
            <v>134231.14364508091</v>
          </cell>
          <cell r="T80">
            <v>145447.93071684806</v>
          </cell>
          <cell r="U80">
            <v>291234.11261510995</v>
          </cell>
          <cell r="V80">
            <v>325381.32536129636</v>
          </cell>
          <cell r="W80">
            <v>360699.20847794507</v>
          </cell>
          <cell r="X80">
            <v>396785.6565088206</v>
          </cell>
          <cell r="Y80">
            <v>443124.90949169721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0</v>
          </cell>
          <cell r="EG80">
            <v>0</v>
          </cell>
          <cell r="EH80">
            <v>0</v>
          </cell>
          <cell r="EI80">
            <v>0</v>
          </cell>
          <cell r="EJ80">
            <v>1316.6929193106391</v>
          </cell>
          <cell r="EK80">
            <v>0</v>
          </cell>
          <cell r="EL80">
            <v>0</v>
          </cell>
          <cell r="EM80">
            <v>0</v>
          </cell>
          <cell r="EN80">
            <v>802.67487138331308</v>
          </cell>
          <cell r="EO80">
            <v>0.8892809263478878</v>
          </cell>
          <cell r="EP80">
            <v>0.88928092557281968</v>
          </cell>
          <cell r="EQ80">
            <v>0.88928092557281979</v>
          </cell>
          <cell r="ER80">
            <v>784.44236909713982</v>
          </cell>
          <cell r="ES80">
            <v>2.2358449343268223</v>
          </cell>
          <cell r="ET80">
            <v>2.2358452127631576</v>
          </cell>
          <cell r="EU80">
            <v>2.2358452127631576</v>
          </cell>
          <cell r="EV80">
            <v>762.95052523684899</v>
          </cell>
          <cell r="EW80">
            <v>3.6979332056639898</v>
          </cell>
          <cell r="EX80">
            <v>3.6979089083948136</v>
          </cell>
          <cell r="EY80">
            <v>3.6979089083948145</v>
          </cell>
          <cell r="EZ80">
            <v>761.47889463670731</v>
          </cell>
        </row>
        <row r="81">
          <cell r="F81">
            <v>0</v>
          </cell>
          <cell r="G81">
            <v>0</v>
          </cell>
          <cell r="H81">
            <v>1937.7839711125393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37246.364183860482</v>
          </cell>
          <cell r="N81">
            <v>43814.050874708497</v>
          </cell>
          <cell r="O81">
            <v>50965.778699287141</v>
          </cell>
          <cell r="P81">
            <v>58291.832872270577</v>
          </cell>
          <cell r="Q81">
            <v>77945.207926097268</v>
          </cell>
          <cell r="R81">
            <v>85545.191838083876</v>
          </cell>
          <cell r="S81">
            <v>92881.14039749949</v>
          </cell>
          <cell r="T81">
            <v>100633.06152790019</v>
          </cell>
          <cell r="U81">
            <v>201623.11867411062</v>
          </cell>
          <cell r="V81">
            <v>225268.36852764426</v>
          </cell>
          <cell r="W81">
            <v>249725.9032585852</v>
          </cell>
          <cell r="X81">
            <v>274714.87216253742</v>
          </cell>
          <cell r="Y81">
            <v>306521.54866090539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0</v>
          </cell>
          <cell r="EG81">
            <v>0</v>
          </cell>
          <cell r="EH81">
            <v>0</v>
          </cell>
          <cell r="EI81">
            <v>0</v>
          </cell>
          <cell r="EJ81">
            <v>504.63535825566032</v>
          </cell>
          <cell r="EK81">
            <v>0</v>
          </cell>
          <cell r="EL81">
            <v>0</v>
          </cell>
          <cell r="EM81">
            <v>0</v>
          </cell>
          <cell r="EN81">
            <v>161.88012878142911</v>
          </cell>
          <cell r="EO81">
            <v>0</v>
          </cell>
          <cell r="EP81">
            <v>0</v>
          </cell>
          <cell r="EQ81">
            <v>0</v>
          </cell>
          <cell r="ER81">
            <v>606.51766866578123</v>
          </cell>
          <cell r="ES81">
            <v>0</v>
          </cell>
          <cell r="ET81">
            <v>0</v>
          </cell>
          <cell r="EU81">
            <v>0</v>
          </cell>
          <cell r="EV81">
            <v>99.251239058208455</v>
          </cell>
          <cell r="EW81">
            <v>-1.7385233735995018</v>
          </cell>
          <cell r="EX81">
            <v>2.3721052363581613E-5</v>
          </cell>
          <cell r="EY81">
            <v>-2.6718317550513033E-10</v>
          </cell>
          <cell r="EZ81">
            <v>288.70653994068442</v>
          </cell>
        </row>
        <row r="82">
          <cell r="F82">
            <v>0</v>
          </cell>
          <cell r="G82">
            <v>0</v>
          </cell>
          <cell r="H82">
            <v>42.425000643962697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1155.040522545524</v>
          </cell>
          <cell r="N82">
            <v>1762.2984257726839</v>
          </cell>
          <cell r="O82">
            <v>1910.7619287195321</v>
          </cell>
          <cell r="P82">
            <v>2011.9713667358315</v>
          </cell>
          <cell r="Q82">
            <v>2936.1872711942056</v>
          </cell>
          <cell r="R82">
            <v>3420.5302974199813</v>
          </cell>
          <cell r="S82">
            <v>3507.5171865184116</v>
          </cell>
          <cell r="T82">
            <v>3562.4696961130849</v>
          </cell>
          <cell r="U82">
            <v>7107.6468581549543</v>
          </cell>
          <cell r="V82">
            <v>8993.9108140948047</v>
          </cell>
          <cell r="W82">
            <v>9416.7421467738368</v>
          </cell>
          <cell r="X82">
            <v>9682.0703505259098</v>
          </cell>
          <cell r="Y82">
            <v>11858.708889670421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0</v>
          </cell>
          <cell r="EG82">
            <v>0</v>
          </cell>
          <cell r="EH82">
            <v>0</v>
          </cell>
          <cell r="EI82">
            <v>0</v>
          </cell>
          <cell r="EJ82">
            <v>1724.2348234614124</v>
          </cell>
          <cell r="EK82">
            <v>0</v>
          </cell>
          <cell r="EL82">
            <v>0</v>
          </cell>
          <cell r="EM82">
            <v>0</v>
          </cell>
          <cell r="EN82">
            <v>1400.791281985054</v>
          </cell>
          <cell r="EO82">
            <v>-2.6726992799431204</v>
          </cell>
          <cell r="EP82">
            <v>7.6786457107139419E-5</v>
          </cell>
          <cell r="EQ82">
            <v>-1.697537779857575E-9</v>
          </cell>
          <cell r="ER82">
            <v>587.77410895282435</v>
          </cell>
          <cell r="ES82">
            <v>-3.6447210441238389</v>
          </cell>
          <cell r="ET82">
            <v>-2.0397415069064815E-3</v>
          </cell>
          <cell r="EU82">
            <v>1.0201808028982534E-7</v>
          </cell>
          <cell r="EV82">
            <v>143.07023684202287</v>
          </cell>
          <cell r="EW82">
            <v>-10.404319162922439</v>
          </cell>
          <cell r="EX82">
            <v>-6.3695282762060452E-3</v>
          </cell>
          <cell r="EY82">
            <v>-1.2312033125441548E-6</v>
          </cell>
          <cell r="EZ82">
            <v>-131.42982317855569</v>
          </cell>
        </row>
        <row r="83">
          <cell r="F83">
            <v>0</v>
          </cell>
          <cell r="G83">
            <v>0</v>
          </cell>
          <cell r="H83">
            <v>44.12200066972121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1184.6095599226896</v>
          </cell>
          <cell r="N83">
            <v>1807.4132654724644</v>
          </cell>
          <cell r="O83">
            <v>1959.677434094752</v>
          </cell>
          <cell r="P83">
            <v>2063.4778337242692</v>
          </cell>
          <cell r="Q83">
            <v>3011.3536653367778</v>
          </cell>
          <cell r="R83">
            <v>3508.095873033933</v>
          </cell>
          <cell r="S83">
            <v>3597.3096264932828</v>
          </cell>
          <cell r="T83">
            <v>3653.66892033358</v>
          </cell>
          <cell r="U83">
            <v>7253.2114658099681</v>
          </cell>
          <cell r="V83">
            <v>9178.1061075674679</v>
          </cell>
          <cell r="W83">
            <v>9609.5970259397654</v>
          </cell>
          <cell r="X83">
            <v>9880.3591513046813</v>
          </cell>
          <cell r="Y83">
            <v>12053.00197611878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0</v>
          </cell>
          <cell r="EG83">
            <v>0</v>
          </cell>
          <cell r="EH83">
            <v>0</v>
          </cell>
          <cell r="EI83">
            <v>0</v>
          </cell>
          <cell r="EJ83">
            <v>277.03894131494053</v>
          </cell>
          <cell r="EK83">
            <v>0</v>
          </cell>
          <cell r="EL83">
            <v>0</v>
          </cell>
          <cell r="EM83">
            <v>0</v>
          </cell>
          <cell r="EN83">
            <v>148.5812570651704</v>
          </cell>
          <cell r="EO83">
            <v>8.0499077225703323E-6</v>
          </cell>
          <cell r="EP83">
            <v>-2.0120575885407279E-19</v>
          </cell>
          <cell r="EQ83">
            <v>0</v>
          </cell>
          <cell r="ER83">
            <v>90.150187078682421</v>
          </cell>
          <cell r="ES83">
            <v>-2.1337623020437513E-4</v>
          </cell>
          <cell r="ET83">
            <v>2.1386924703891768E-17</v>
          </cell>
          <cell r="EU83">
            <v>0</v>
          </cell>
          <cell r="EV83">
            <v>36.473506437945183</v>
          </cell>
          <cell r="EW83">
            <v>-5.7774554384616423E-4</v>
          </cell>
          <cell r="EX83">
            <v>-8.4628664107520667E-16</v>
          </cell>
          <cell r="EY83">
            <v>-1.7992913825537471E-18</v>
          </cell>
          <cell r="EZ83">
            <v>-6.718324904164346</v>
          </cell>
        </row>
        <row r="84">
          <cell r="F84">
            <v>0</v>
          </cell>
          <cell r="G84">
            <v>0</v>
          </cell>
          <cell r="H84">
            <v>36553.358473904998</v>
          </cell>
          <cell r="I84">
            <v>64123.766029936465</v>
          </cell>
          <cell r="J84">
            <v>60340.37986332782</v>
          </cell>
          <cell r="K84">
            <v>53220.844420973022</v>
          </cell>
          <cell r="L84">
            <v>46101.973743826078</v>
          </cell>
          <cell r="M84">
            <v>100896.44443117012</v>
          </cell>
          <cell r="N84">
            <v>106137.41395557563</v>
          </cell>
          <cell r="O84">
            <v>107228.2558608472</v>
          </cell>
          <cell r="P84">
            <v>106892.12748849092</v>
          </cell>
          <cell r="Q84">
            <v>119936.58919920377</v>
          </cell>
          <cell r="R84">
            <v>119704.32315938853</v>
          </cell>
          <cell r="S84">
            <v>117704.562548602</v>
          </cell>
          <cell r="T84">
            <v>114923.65379626698</v>
          </cell>
          <cell r="U84">
            <v>264960.73389609734</v>
          </cell>
          <cell r="V84">
            <v>258885.06093340117</v>
          </cell>
          <cell r="W84">
            <v>241181.31374537654</v>
          </cell>
          <cell r="X84">
            <v>222957.68287813989</v>
          </cell>
          <cell r="Y84">
            <v>234401.79825965868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EG84">
            <v>0</v>
          </cell>
          <cell r="EH84">
            <v>0</v>
          </cell>
          <cell r="EI84">
            <v>0</v>
          </cell>
          <cell r="EJ84">
            <v>0.40264671264873075</v>
          </cell>
          <cell r="EK84">
            <v>0</v>
          </cell>
          <cell r="EL84">
            <v>0</v>
          </cell>
          <cell r="EM84">
            <v>0</v>
          </cell>
          <cell r="EN84">
            <v>0</v>
          </cell>
          <cell r="EO84">
            <v>0</v>
          </cell>
          <cell r="EP84">
            <v>0</v>
          </cell>
          <cell r="EQ84">
            <v>0</v>
          </cell>
          <cell r="ER84">
            <v>0</v>
          </cell>
          <cell r="ES84">
            <v>0</v>
          </cell>
          <cell r="ET84">
            <v>0</v>
          </cell>
          <cell r="EU84">
            <v>0</v>
          </cell>
          <cell r="EV84">
            <v>0</v>
          </cell>
          <cell r="EW84">
            <v>0</v>
          </cell>
          <cell r="EX84">
            <v>0</v>
          </cell>
          <cell r="EY84">
            <v>0</v>
          </cell>
          <cell r="EZ84">
            <v>0</v>
          </cell>
        </row>
        <row r="85">
          <cell r="F85">
            <v>0</v>
          </cell>
          <cell r="G85">
            <v>0</v>
          </cell>
          <cell r="H85">
            <v>16161.756384014312</v>
          </cell>
          <cell r="I85">
            <v>46623.178190075501</v>
          </cell>
          <cell r="J85">
            <v>54403.732959994282</v>
          </cell>
          <cell r="K85">
            <v>54464.940648368261</v>
          </cell>
          <cell r="L85">
            <v>54526.300822145924</v>
          </cell>
          <cell r="M85">
            <v>75872.992472807528</v>
          </cell>
          <cell r="N85">
            <v>89298.881188724961</v>
          </cell>
          <cell r="O85">
            <v>100170.31101109694</v>
          </cell>
          <cell r="P85">
            <v>111032.19060005329</v>
          </cell>
          <cell r="Q85">
            <v>102278.2207573293</v>
          </cell>
          <cell r="R85">
            <v>105157.87231783371</v>
          </cell>
          <cell r="S85">
            <v>110434.93598402002</v>
          </cell>
          <cell r="T85">
            <v>115695.52127436711</v>
          </cell>
          <cell r="U85">
            <v>210657.50861829642</v>
          </cell>
          <cell r="V85">
            <v>231921.61811171903</v>
          </cell>
          <cell r="W85">
            <v>235718.97419725894</v>
          </cell>
          <cell r="X85">
            <v>239479.25759736911</v>
          </cell>
          <cell r="Y85">
            <v>250132.81633606239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EG85">
            <v>0</v>
          </cell>
          <cell r="EH85">
            <v>0</v>
          </cell>
          <cell r="EI85">
            <v>0</v>
          </cell>
          <cell r="EJ85">
            <v>0</v>
          </cell>
          <cell r="EK85">
            <v>0</v>
          </cell>
          <cell r="EL85">
            <v>0</v>
          </cell>
          <cell r="EM85">
            <v>0</v>
          </cell>
          <cell r="EN85">
            <v>0</v>
          </cell>
          <cell r="EO85">
            <v>0</v>
          </cell>
          <cell r="EP85">
            <v>0</v>
          </cell>
          <cell r="EQ85">
            <v>0</v>
          </cell>
          <cell r="ER85">
            <v>0</v>
          </cell>
          <cell r="ES85">
            <v>0</v>
          </cell>
          <cell r="ET85">
            <v>0</v>
          </cell>
          <cell r="EU85">
            <v>0</v>
          </cell>
          <cell r="EV85">
            <v>0</v>
          </cell>
          <cell r="EW85">
            <v>0</v>
          </cell>
          <cell r="EX85">
            <v>0</v>
          </cell>
          <cell r="EY85">
            <v>0</v>
          </cell>
          <cell r="EZ85">
            <v>0</v>
          </cell>
        </row>
        <row r="86">
          <cell r="F86">
            <v>0</v>
          </cell>
          <cell r="G86">
            <v>0</v>
          </cell>
          <cell r="H86">
            <v>1394.030207932002</v>
          </cell>
          <cell r="I86">
            <v>6182.4798286501546</v>
          </cell>
          <cell r="J86">
            <v>7214.2225108976327</v>
          </cell>
          <cell r="K86">
            <v>7222.3389738549131</v>
          </cell>
          <cell r="L86">
            <v>7230.4756571825983</v>
          </cell>
          <cell r="M86">
            <v>10442.598114171866</v>
          </cell>
          <cell r="N86">
            <v>12286.59698573935</v>
          </cell>
          <cell r="O86">
            <v>13728.706793646783</v>
          </cell>
          <cell r="P86">
            <v>15169.551437660135</v>
          </cell>
          <cell r="Q86">
            <v>14157.780765499065</v>
          </cell>
          <cell r="R86">
            <v>14645.208244683963</v>
          </cell>
          <cell r="S86">
            <v>15433.883635387072</v>
          </cell>
          <cell r="T86">
            <v>16220.295689317205</v>
          </cell>
          <cell r="U86">
            <v>28731.137893667994</v>
          </cell>
          <cell r="V86">
            <v>31567.347478952433</v>
          </cell>
          <cell r="W86">
            <v>32108.10507847687</v>
          </cell>
          <cell r="X86">
            <v>32643.8170772054</v>
          </cell>
          <cell r="Y86">
            <v>34838.924078174576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EG86">
            <v>0</v>
          </cell>
          <cell r="EH86">
            <v>0</v>
          </cell>
          <cell r="EI86">
            <v>0</v>
          </cell>
          <cell r="EJ86">
            <v>36306.493288479134</v>
          </cell>
          <cell r="EK86">
            <v>1349.9807347953188</v>
          </cell>
          <cell r="EL86">
            <v>1487.9819042255085</v>
          </cell>
          <cell r="EM86">
            <v>1621.3618380907305</v>
          </cell>
          <cell r="EN86">
            <v>27645.256347263326</v>
          </cell>
          <cell r="EO86">
            <v>2493.61164593182</v>
          </cell>
          <cell r="EP86">
            <v>2504.1164694209592</v>
          </cell>
          <cell r="EQ86">
            <v>2607.168250827066</v>
          </cell>
          <cell r="ER86">
            <v>26787.644757575406</v>
          </cell>
          <cell r="ES86">
            <v>3913.5006883394544</v>
          </cell>
          <cell r="ET86">
            <v>3845.9667083141994</v>
          </cell>
          <cell r="EU86">
            <v>3969.4817640881784</v>
          </cell>
          <cell r="EV86">
            <v>44736.703126943328</v>
          </cell>
          <cell r="EW86">
            <v>8717.8603269806881</v>
          </cell>
          <cell r="EX86">
            <v>8096.5120991636732</v>
          </cell>
          <cell r="EY86">
            <v>8252.078361548065</v>
          </cell>
          <cell r="EZ86">
            <v>53762.34111672813</v>
          </cell>
        </row>
        <row r="87">
          <cell r="F87">
            <v>0</v>
          </cell>
          <cell r="G87">
            <v>0</v>
          </cell>
          <cell r="H87">
            <v>5090.9532609645094</v>
          </cell>
          <cell r="I87">
            <v>14686.301129873784</v>
          </cell>
          <cell r="J87">
            <v>17137.175882398202</v>
          </cell>
          <cell r="K87">
            <v>17156.456304236002</v>
          </cell>
          <cell r="L87">
            <v>17175.784758975969</v>
          </cell>
          <cell r="M87">
            <v>23665.386799668719</v>
          </cell>
          <cell r="N87">
            <v>27855.390327909055</v>
          </cell>
          <cell r="O87">
            <v>31279.582727498404</v>
          </cell>
          <cell r="P87">
            <v>34700.766036261841</v>
          </cell>
          <cell r="Q87">
            <v>31851.590253372</v>
          </cell>
          <cell r="R87">
            <v>32693.748776478213</v>
          </cell>
          <cell r="S87">
            <v>34301.339927801826</v>
          </cell>
          <cell r="T87">
            <v>35903.788498580536</v>
          </cell>
          <cell r="U87">
            <v>65867.014859769944</v>
          </cell>
          <cell r="V87">
            <v>72555.075515512261</v>
          </cell>
          <cell r="W87">
            <v>73728.357618880371</v>
          </cell>
          <cell r="X87">
            <v>74890.041517129168</v>
          </cell>
          <cell r="Y87">
            <v>77764.699800086208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EG87">
            <v>0</v>
          </cell>
          <cell r="EH87">
            <v>0</v>
          </cell>
          <cell r="EI87">
            <v>0</v>
          </cell>
          <cell r="EJ87">
            <v>211964.99667875996</v>
          </cell>
          <cell r="EK87">
            <v>532.3670185387507</v>
          </cell>
          <cell r="EL87">
            <v>536.60701391693067</v>
          </cell>
          <cell r="EM87">
            <v>536.60693461218887</v>
          </cell>
          <cell r="EN87">
            <v>64882.097654851488</v>
          </cell>
          <cell r="EO87">
            <v>705.31177593796235</v>
          </cell>
          <cell r="EP87">
            <v>559.90600102422184</v>
          </cell>
          <cell r="EQ87">
            <v>559.91146347356687</v>
          </cell>
          <cell r="ER87">
            <v>48979.505158956381</v>
          </cell>
          <cell r="ES87">
            <v>722.67771333656822</v>
          </cell>
          <cell r="ET87">
            <v>581.03413321343078</v>
          </cell>
          <cell r="EU87">
            <v>580.94468334484941</v>
          </cell>
          <cell r="EV87">
            <v>45272.789291639703</v>
          </cell>
          <cell r="EW87">
            <v>1260.4694603420846</v>
          </cell>
          <cell r="EX87">
            <v>632.05215445444219</v>
          </cell>
          <cell r="EY87">
            <v>631.91715211918415</v>
          </cell>
          <cell r="EZ87">
            <v>55691.648711636291</v>
          </cell>
        </row>
        <row r="88">
          <cell r="F88">
            <v>0</v>
          </cell>
          <cell r="G88">
            <v>0</v>
          </cell>
          <cell r="H88">
            <v>3070.7337129627194</v>
          </cell>
          <cell r="I88">
            <v>8858.4038561143461</v>
          </cell>
          <cell r="J88">
            <v>10336.709262398914</v>
          </cell>
          <cell r="K88">
            <v>10348.338723189972</v>
          </cell>
          <cell r="L88">
            <v>10359.997156207726</v>
          </cell>
          <cell r="M88">
            <v>14447.149347068847</v>
          </cell>
          <cell r="N88">
            <v>17003.288392062987</v>
          </cell>
          <cell r="O88">
            <v>19068.901124241365</v>
          </cell>
          <cell r="P88">
            <v>21132.699414377454</v>
          </cell>
          <cell r="Q88">
            <v>19481.668515250796</v>
          </cell>
          <cell r="R88">
            <v>20037.459874206994</v>
          </cell>
          <cell r="S88">
            <v>21047.393157919076</v>
          </cell>
          <cell r="T88">
            <v>22054.189135842433</v>
          </cell>
          <cell r="U88">
            <v>40090.273351475436</v>
          </cell>
          <cell r="V88">
            <v>44131.805333183846</v>
          </cell>
          <cell r="W88">
            <v>44856.354331246679</v>
          </cell>
          <cell r="X88">
            <v>45573.848893639079</v>
          </cell>
          <cell r="Y88">
            <v>47662.18674995497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EG88">
            <v>0</v>
          </cell>
          <cell r="EH88">
            <v>0</v>
          </cell>
          <cell r="EI88">
            <v>0</v>
          </cell>
          <cell r="EJ88">
            <v>22860.357534621256</v>
          </cell>
          <cell r="EK88">
            <v>127.11097856696571</v>
          </cell>
          <cell r="EL88">
            <v>127.11097856704204</v>
          </cell>
          <cell r="EM88">
            <v>127.11097856704205</v>
          </cell>
          <cell r="EN88">
            <v>14404.968465517433</v>
          </cell>
          <cell r="EO88">
            <v>147.09236261393551</v>
          </cell>
          <cell r="EP88">
            <v>147.09236257141237</v>
          </cell>
          <cell r="EQ88">
            <v>147.09236257141237</v>
          </cell>
          <cell r="ER88">
            <v>14490.767619097942</v>
          </cell>
          <cell r="ES88">
            <v>176.60311503859694</v>
          </cell>
          <cell r="ET88">
            <v>176.60312285577504</v>
          </cell>
          <cell r="EU88">
            <v>176.60312285577504</v>
          </cell>
          <cell r="EV88">
            <v>14496.320549723452</v>
          </cell>
          <cell r="EW88">
            <v>211.61634854646948</v>
          </cell>
          <cell r="EX88">
            <v>211.61588403112768</v>
          </cell>
          <cell r="EY88">
            <v>211.61588403112773</v>
          </cell>
          <cell r="EZ88">
            <v>14999.577025682482</v>
          </cell>
        </row>
        <row r="89">
          <cell r="F89">
            <v>0</v>
          </cell>
          <cell r="G89">
            <v>0</v>
          </cell>
          <cell r="H89">
            <v>13.486302160542738</v>
          </cell>
          <cell r="I89">
            <v>46.962351435760453</v>
          </cell>
          <cell r="J89">
            <v>79.34952742221931</v>
          </cell>
          <cell r="K89">
            <v>71.897630779142816</v>
          </cell>
          <cell r="L89">
            <v>63.067405502791587</v>
          </cell>
          <cell r="M89">
            <v>94.580067978615944</v>
          </cell>
          <cell r="N89">
            <v>128.55673426706576</v>
          </cell>
          <cell r="O89">
            <v>132.22683414924813</v>
          </cell>
          <cell r="P89">
            <v>132.98885418516176</v>
          </cell>
          <cell r="Q89">
            <v>141.7942031375544</v>
          </cell>
          <cell r="R89">
            <v>149.12756550037921</v>
          </cell>
          <cell r="S89">
            <v>147.71733528491666</v>
          </cell>
          <cell r="T89">
            <v>144.91261191387261</v>
          </cell>
          <cell r="U89">
            <v>252.06003601030702</v>
          </cell>
          <cell r="V89">
            <v>330.71867150290188</v>
          </cell>
          <cell r="W89">
            <v>313.83075401013565</v>
          </cell>
          <cell r="X89">
            <v>291.65363848219596</v>
          </cell>
          <cell r="Y89">
            <v>361.0200525308822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EG89">
            <v>0</v>
          </cell>
          <cell r="EH89">
            <v>0</v>
          </cell>
          <cell r="EI89">
            <v>0</v>
          </cell>
          <cell r="EJ89">
            <v>8747.4608129352546</v>
          </cell>
          <cell r="EK89">
            <v>0.59798571536056599</v>
          </cell>
          <cell r="EL89">
            <v>-7.088874606228934E-6</v>
          </cell>
          <cell r="EM89">
            <v>7.4889265910815793E-11</v>
          </cell>
          <cell r="EN89">
            <v>2879.2732926628437</v>
          </cell>
          <cell r="EO89">
            <v>-2.3549799187145743E-2</v>
          </cell>
          <cell r="EP89">
            <v>1.8710784380180366E-7</v>
          </cell>
          <cell r="EQ89">
            <v>-1.48974661495771E-12</v>
          </cell>
          <cell r="ER89">
            <v>11102.005679554341</v>
          </cell>
          <cell r="ES89">
            <v>-9.0731430176440961E-2</v>
          </cell>
          <cell r="ET89">
            <v>7.2087931159918737E-7</v>
          </cell>
          <cell r="EU89">
            <v>-5.7326426827764013E-12</v>
          </cell>
          <cell r="EV89">
            <v>1868.1407261177699</v>
          </cell>
          <cell r="EW89">
            <v>-33.91773855340557</v>
          </cell>
          <cell r="EX89">
            <v>9.2536646115056397E-4</v>
          </cell>
          <cell r="EY89">
            <v>-1.5633260674320638E-8</v>
          </cell>
          <cell r="EZ89">
            <v>5633.6005976651159</v>
          </cell>
        </row>
        <row r="90">
          <cell r="F90">
            <v>0</v>
          </cell>
          <cell r="G90">
            <v>0</v>
          </cell>
          <cell r="H90">
            <v>16.183562592651285</v>
          </cell>
          <cell r="I90">
            <v>56.354821722912547</v>
          </cell>
          <cell r="J90">
            <v>95.219432906663172</v>
          </cell>
          <cell r="K90">
            <v>86.277156934971373</v>
          </cell>
          <cell r="L90">
            <v>75.680886603349904</v>
          </cell>
          <cell r="M90">
            <v>113.49608157433914</v>
          </cell>
          <cell r="N90">
            <v>154.26808112047891</v>
          </cell>
          <cell r="O90">
            <v>158.67220097909777</v>
          </cell>
          <cell r="P90">
            <v>159.58662502219408</v>
          </cell>
          <cell r="Q90">
            <v>170.15304376506529</v>
          </cell>
          <cell r="R90">
            <v>178.95307860045503</v>
          </cell>
          <cell r="S90">
            <v>177.26080234189996</v>
          </cell>
          <cell r="T90">
            <v>173.89513429664709</v>
          </cell>
          <cell r="U90">
            <v>302.47204321236842</v>
          </cell>
          <cell r="V90">
            <v>396.8624058034822</v>
          </cell>
          <cell r="W90">
            <v>376.59690481216273</v>
          </cell>
          <cell r="X90">
            <v>349.98436617863513</v>
          </cell>
          <cell r="Y90">
            <v>433.22406303705861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EG90">
            <v>0</v>
          </cell>
          <cell r="EH90">
            <v>0</v>
          </cell>
          <cell r="EI90">
            <v>0</v>
          </cell>
          <cell r="EJ90">
            <v>863.68263135043685</v>
          </cell>
          <cell r="EK90">
            <v>5.4440521357803716E-2</v>
          </cell>
          <cell r="EL90">
            <v>-1.3320709379915919E-6</v>
          </cell>
          <cell r="EM90">
            <v>2.76440303981218E-11</v>
          </cell>
          <cell r="EN90">
            <v>721.31508894794138</v>
          </cell>
          <cell r="EO90">
            <v>-1.4266255892121489</v>
          </cell>
          <cell r="EP90">
            <v>8.1511139675134725E-5</v>
          </cell>
          <cell r="EQ90">
            <v>-2.6998512757206715E-9</v>
          </cell>
          <cell r="ER90">
            <v>311.47946088741134</v>
          </cell>
          <cell r="ES90">
            <v>-1.9896463876774706</v>
          </cell>
          <cell r="ET90">
            <v>-1.0481596425476567E-3</v>
          </cell>
          <cell r="EU90">
            <v>8.1198273225986241E-8</v>
          </cell>
          <cell r="EV90">
            <v>77.959795242960524</v>
          </cell>
          <cell r="EW90">
            <v>-5.8752826031854006</v>
          </cell>
          <cell r="EX90">
            <v>-3.4156404270745378E-3</v>
          </cell>
          <cell r="EY90">
            <v>-6.0943972715028487E-7</v>
          </cell>
          <cell r="EZ90">
            <v>-74.256216650418864</v>
          </cell>
        </row>
        <row r="91">
          <cell r="F91">
            <v>0</v>
          </cell>
          <cell r="G91">
            <v>0</v>
          </cell>
          <cell r="H91">
            <v>45072.143972895705</v>
          </cell>
          <cell r="I91">
            <v>0</v>
          </cell>
          <cell r="J91">
            <v>269.30070298670876</v>
          </cell>
          <cell r="K91">
            <v>865.01673695352747</v>
          </cell>
          <cell r="L91">
            <v>1731.3094017695794</v>
          </cell>
          <cell r="M91">
            <v>78806.455298934568</v>
          </cell>
          <cell r="N91">
            <v>110604.02807920078</v>
          </cell>
          <cell r="O91">
            <v>136293.7808816951</v>
          </cell>
          <cell r="P91">
            <v>155979.23261209365</v>
          </cell>
          <cell r="Q91">
            <v>236075.02233491876</v>
          </cell>
          <cell r="R91">
            <v>272719.82554916141</v>
          </cell>
          <cell r="S91">
            <v>300722.93946711521</v>
          </cell>
          <cell r="T91">
            <v>320235.39333244401</v>
          </cell>
          <cell r="U91">
            <v>386925.34632355068</v>
          </cell>
          <cell r="V91">
            <v>418731.78770703141</v>
          </cell>
          <cell r="W91">
            <v>440987.23529063299</v>
          </cell>
          <cell r="X91">
            <v>453840.99161932705</v>
          </cell>
          <cell r="Y91">
            <v>435995.02559848392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0</v>
          </cell>
          <cell r="EG91">
            <v>0</v>
          </cell>
          <cell r="EH91">
            <v>0</v>
          </cell>
          <cell r="EI91">
            <v>0</v>
          </cell>
          <cell r="EJ91">
            <v>138.82745273074386</v>
          </cell>
          <cell r="EK91">
            <v>-1.443777994797335E-7</v>
          </cell>
          <cell r="EL91">
            <v>0</v>
          </cell>
          <cell r="EM91">
            <v>0</v>
          </cell>
          <cell r="EN91">
            <v>74.288479304864225</v>
          </cell>
          <cell r="EO91">
            <v>8.0475428724646307E-6</v>
          </cell>
          <cell r="EP91">
            <v>-1.006028794270364E-19</v>
          </cell>
          <cell r="EQ91">
            <v>0</v>
          </cell>
          <cell r="ER91">
            <v>45.073786444695521</v>
          </cell>
          <cell r="ES91">
            <v>-1.0117201016450694E-4</v>
          </cell>
          <cell r="ET91">
            <v>1.0693462351945884E-17</v>
          </cell>
          <cell r="EU91">
            <v>-5.5511151231257827E-17</v>
          </cell>
          <cell r="EV91">
            <v>18.236209615104197</v>
          </cell>
          <cell r="EW91">
            <v>-2.7186230511244897E-4</v>
          </cell>
          <cell r="EX91">
            <v>-7.0416852364584604E-16</v>
          </cell>
          <cell r="EY91">
            <v>-8.9964569127687357E-19</v>
          </cell>
          <cell r="EZ91">
            <v>-3.3591002328638764</v>
          </cell>
        </row>
        <row r="92">
          <cell r="F92">
            <v>0</v>
          </cell>
          <cell r="G92">
            <v>0</v>
          </cell>
          <cell r="H92">
            <v>25743.292218086823</v>
          </cell>
          <cell r="I92">
            <v>0</v>
          </cell>
          <cell r="J92">
            <v>216.79823258185496</v>
          </cell>
          <cell r="K92">
            <v>945.96602122728871</v>
          </cell>
          <cell r="L92">
            <v>2178.4788682267726</v>
          </cell>
          <cell r="M92">
            <v>95420.39468187475</v>
          </cell>
          <cell r="N92">
            <v>155909.02423966822</v>
          </cell>
          <cell r="O92">
            <v>213990.03817338249</v>
          </cell>
          <cell r="P92">
            <v>269970.94994308264</v>
          </cell>
          <cell r="Q92">
            <v>358945.11491985864</v>
          </cell>
          <cell r="R92">
            <v>429605.34506853716</v>
          </cell>
          <cell r="S92">
            <v>496916.20505755371</v>
          </cell>
          <cell r="T92">
            <v>560930.63607489027</v>
          </cell>
          <cell r="U92">
            <v>624503.91725284723</v>
          </cell>
          <cell r="V92">
            <v>686483.47160511115</v>
          </cell>
          <cell r="W92">
            <v>744479.21133004082</v>
          </cell>
          <cell r="X92">
            <v>798361.43143776897</v>
          </cell>
          <cell r="Y92">
            <v>809001.55663260771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0</v>
          </cell>
          <cell r="EG92">
            <v>0</v>
          </cell>
          <cell r="EH92">
            <v>0</v>
          </cell>
          <cell r="EI92">
            <v>0</v>
          </cell>
          <cell r="EJ92">
            <v>19978.042086366808</v>
          </cell>
          <cell r="EK92">
            <v>20345.084172733616</v>
          </cell>
          <cell r="EL92">
            <v>20712.126259100431</v>
          </cell>
          <cell r="EM92">
            <v>21298.872045477212</v>
          </cell>
          <cell r="EN92">
            <v>21885.617831853993</v>
          </cell>
          <cell r="EO92">
            <v>22472.363618230775</v>
          </cell>
          <cell r="EP92">
            <v>23059.10940460756</v>
          </cell>
          <cell r="EQ92">
            <v>23645.855190984341</v>
          </cell>
          <cell r="ER92">
            <v>24232.600977361122</v>
          </cell>
          <cell r="ES92">
            <v>24819.346763737904</v>
          </cell>
          <cell r="ET92">
            <v>25406.092550114688</v>
          </cell>
          <cell r="EU92">
            <v>25992.83833649147</v>
          </cell>
          <cell r="EV92">
            <v>26579.584122868251</v>
          </cell>
          <cell r="EW92">
            <v>27166.329909245032</v>
          </cell>
          <cell r="EX92">
            <v>27753.075695621817</v>
          </cell>
          <cell r="EY92">
            <v>28339.821481998599</v>
          </cell>
          <cell r="EZ92">
            <v>28926.56726837538</v>
          </cell>
        </row>
        <row r="93">
          <cell r="F93">
            <v>0</v>
          </cell>
          <cell r="G93">
            <v>0</v>
          </cell>
          <cell r="H93">
            <v>1893.0744716788538</v>
          </cell>
          <cell r="I93">
            <v>0</v>
          </cell>
          <cell r="J93">
            <v>17.865627965257467</v>
          </cell>
          <cell r="K93">
            <v>77.953942713258371</v>
          </cell>
          <cell r="L93">
            <v>179.52126512479734</v>
          </cell>
          <cell r="M93">
            <v>7863.2803016083526</v>
          </cell>
          <cell r="N93">
            <v>12848.881609739909</v>
          </cell>
          <cell r="O93">
            <v>17638.283459530274</v>
          </cell>
          <cell r="P93">
            <v>22256.788198568396</v>
          </cell>
          <cell r="Q93">
            <v>29989.982302793811</v>
          </cell>
          <cell r="R93">
            <v>36073.045877550801</v>
          </cell>
          <cell r="S93">
            <v>41869.65862400741</v>
          </cell>
          <cell r="T93">
            <v>47385.507629620144</v>
          </cell>
          <cell r="U93">
            <v>52992.085719980518</v>
          </cell>
          <cell r="V93">
            <v>58393.832583542113</v>
          </cell>
          <cell r="W93">
            <v>63453.269224873489</v>
          </cell>
          <cell r="X93">
            <v>68159.885136100318</v>
          </cell>
          <cell r="Y93">
            <v>69296.395645315628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0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EG93">
            <v>0</v>
          </cell>
          <cell r="EH93">
            <v>0</v>
          </cell>
          <cell r="EI93">
            <v>0</v>
          </cell>
          <cell r="EJ93">
            <v>4584.2225989827475</v>
          </cell>
          <cell r="EK93">
            <v>4668.445197965495</v>
          </cell>
          <cell r="EL93">
            <v>4752.6677969482398</v>
          </cell>
          <cell r="EM93">
            <v>4887.3042784481895</v>
          </cell>
          <cell r="EN93">
            <v>5021.9407599481392</v>
          </cell>
          <cell r="EO93">
            <v>5156.5772414480889</v>
          </cell>
          <cell r="EP93">
            <v>5291.2137229480404</v>
          </cell>
          <cell r="EQ93">
            <v>5425.8502044479901</v>
          </cell>
          <cell r="ER93">
            <v>5560.4866859479398</v>
          </cell>
          <cell r="ES93">
            <v>5695.1231674478895</v>
          </cell>
          <cell r="ET93">
            <v>5829.759648947841</v>
          </cell>
          <cell r="EU93">
            <v>5964.3961304477907</v>
          </cell>
          <cell r="EV93">
            <v>6099.0326119477404</v>
          </cell>
          <cell r="EW93">
            <v>6233.6690934476901</v>
          </cell>
          <cell r="EX93">
            <v>6368.3055749476416</v>
          </cell>
          <cell r="EY93">
            <v>6502.9420564475913</v>
          </cell>
          <cell r="EZ93">
            <v>6637.578537947541</v>
          </cell>
        </row>
        <row r="94">
          <cell r="F94">
            <v>0</v>
          </cell>
          <cell r="G94">
            <v>0</v>
          </cell>
          <cell r="H94">
            <v>9730.9644584368179</v>
          </cell>
          <cell r="I94">
            <v>0</v>
          </cell>
          <cell r="J94">
            <v>81.949731915941186</v>
          </cell>
          <cell r="K94">
            <v>357.57515602391516</v>
          </cell>
          <cell r="L94">
            <v>823.46501218972003</v>
          </cell>
          <cell r="M94">
            <v>36068.909189748651</v>
          </cell>
          <cell r="N94">
            <v>58933.009115780384</v>
          </cell>
          <cell r="O94">
            <v>80885.607490090624</v>
          </cell>
          <cell r="P94">
            <v>102042.96946153595</v>
          </cell>
          <cell r="Q94">
            <v>135416.27183011011</v>
          </cell>
          <cell r="R94">
            <v>161957.88501887667</v>
          </cell>
          <cell r="S94">
            <v>187240.17561003371</v>
          </cell>
          <cell r="T94">
            <v>211282.30046996311</v>
          </cell>
          <cell r="U94">
            <v>235075.63718727545</v>
          </cell>
          <cell r="V94">
            <v>258313.98867270944</v>
          </cell>
          <cell r="W94">
            <v>280055.50649497751</v>
          </cell>
          <cell r="X94">
            <v>300251.04723254539</v>
          </cell>
          <cell r="Y94">
            <v>304105.37962621957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EG94">
            <v>0</v>
          </cell>
          <cell r="EH94">
            <v>0</v>
          </cell>
          <cell r="EI94">
            <v>0</v>
          </cell>
          <cell r="EJ94">
            <v>2706.7287656660351</v>
          </cell>
          <cell r="EK94">
            <v>2756.4575313320702</v>
          </cell>
          <cell r="EL94">
            <v>2806.1862969981053</v>
          </cell>
          <cell r="EM94">
            <v>2885.6816595192977</v>
          </cell>
          <cell r="EN94">
            <v>2965.1770220404901</v>
          </cell>
          <cell r="EO94">
            <v>3044.6723845616825</v>
          </cell>
          <cell r="EP94">
            <v>3124.1677470828763</v>
          </cell>
          <cell r="EQ94">
            <v>3203.6631096040687</v>
          </cell>
          <cell r="ER94">
            <v>3283.1584721252611</v>
          </cell>
          <cell r="ES94">
            <v>3362.6538346464536</v>
          </cell>
          <cell r="ET94">
            <v>3442.1491971676473</v>
          </cell>
          <cell r="EU94">
            <v>3521.6445596888398</v>
          </cell>
          <cell r="EV94">
            <v>3601.1399222100322</v>
          </cell>
          <cell r="EW94">
            <v>3680.6352847312246</v>
          </cell>
          <cell r="EX94">
            <v>3760.1306472524184</v>
          </cell>
          <cell r="EY94">
            <v>3839.6260097736108</v>
          </cell>
          <cell r="EZ94">
            <v>3919.1213722948032</v>
          </cell>
        </row>
        <row r="95">
          <cell r="F95">
            <v>0</v>
          </cell>
          <cell r="G95">
            <v>0</v>
          </cell>
          <cell r="H95">
            <v>5148.6584436173653</v>
          </cell>
          <cell r="I95">
            <v>0</v>
          </cell>
          <cell r="J95">
            <v>43.359646516370994</v>
          </cell>
          <cell r="K95">
            <v>189.19320424545776</v>
          </cell>
          <cell r="L95">
            <v>435.69577364535462</v>
          </cell>
          <cell r="M95">
            <v>19084.07893637495</v>
          </cell>
          <cell r="N95">
            <v>31181.804847933643</v>
          </cell>
          <cell r="O95">
            <v>42798.007634676498</v>
          </cell>
          <cell r="P95">
            <v>53994.189988616519</v>
          </cell>
          <cell r="Q95">
            <v>71789.022983971721</v>
          </cell>
          <cell r="R95">
            <v>85921.069013707442</v>
          </cell>
          <cell r="S95">
            <v>99383.241011510749</v>
          </cell>
          <cell r="T95">
            <v>112186.12721497806</v>
          </cell>
          <cell r="U95">
            <v>124900.78345056943</v>
          </cell>
          <cell r="V95">
            <v>137296.69432102225</v>
          </cell>
          <cell r="W95">
            <v>148895.84226600817</v>
          </cell>
          <cell r="X95">
            <v>159672.28628755378</v>
          </cell>
          <cell r="Y95">
            <v>161800.31132652151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EG95">
            <v>0</v>
          </cell>
          <cell r="EH95">
            <v>0</v>
          </cell>
          <cell r="EI95">
            <v>0</v>
          </cell>
          <cell r="EJ95">
            <v>0</v>
          </cell>
          <cell r="EK95">
            <v>0</v>
          </cell>
          <cell r="EL95">
            <v>0</v>
          </cell>
          <cell r="EM95">
            <v>0</v>
          </cell>
          <cell r="EN95">
            <v>0</v>
          </cell>
          <cell r="EO95">
            <v>0</v>
          </cell>
          <cell r="EP95">
            <v>0</v>
          </cell>
          <cell r="EQ95">
            <v>0</v>
          </cell>
          <cell r="ER95">
            <v>0</v>
          </cell>
          <cell r="ES95">
            <v>0</v>
          </cell>
          <cell r="ET95">
            <v>0</v>
          </cell>
          <cell r="EU95">
            <v>0</v>
          </cell>
          <cell r="EV95">
            <v>0</v>
          </cell>
          <cell r="EW95">
            <v>0</v>
          </cell>
          <cell r="EX95">
            <v>0</v>
          </cell>
          <cell r="EY95">
            <v>0</v>
          </cell>
          <cell r="EZ95">
            <v>0</v>
          </cell>
        </row>
        <row r="96">
          <cell r="F96">
            <v>0</v>
          </cell>
          <cell r="G96">
            <v>0</v>
          </cell>
          <cell r="H96">
            <v>24.394127587714372</v>
          </cell>
          <cell r="I96">
            <v>0</v>
          </cell>
          <cell r="J96">
            <v>0.13113200816930981</v>
          </cell>
          <cell r="K96">
            <v>0.92066902245269655</v>
          </cell>
          <cell r="L96">
            <v>2.3457254365157523</v>
          </cell>
          <cell r="M96">
            <v>83.864389054896634</v>
          </cell>
          <cell r="N96">
            <v>185.59179860306318</v>
          </cell>
          <cell r="O96">
            <v>247.04303988751013</v>
          </cell>
          <cell r="P96">
            <v>295.95042230770753</v>
          </cell>
          <cell r="Q96">
            <v>401.92217453041076</v>
          </cell>
          <cell r="R96">
            <v>514.12714789241079</v>
          </cell>
          <cell r="S96">
            <v>583.83776844131455</v>
          </cell>
          <cell r="T96">
            <v>635.8039263527096</v>
          </cell>
          <cell r="U96">
            <v>725.64741364087547</v>
          </cell>
          <cell r="V96">
            <v>822.48674918180109</v>
          </cell>
          <cell r="W96">
            <v>881.57891846689131</v>
          </cell>
          <cell r="X96">
            <v>921.04752101973304</v>
          </cell>
          <cell r="Y96">
            <v>989.05538452845008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EG96">
            <v>0</v>
          </cell>
          <cell r="EH96">
            <v>0</v>
          </cell>
          <cell r="EI96">
            <v>0</v>
          </cell>
          <cell r="EJ96">
            <v>1848.969781589708</v>
          </cell>
          <cell r="EK96">
            <v>1882.9395631794159</v>
          </cell>
          <cell r="EL96">
            <v>1916.9093447691234</v>
          </cell>
          <cell r="EM96">
            <v>1971.2127256407698</v>
          </cell>
          <cell r="EN96">
            <v>2025.5161065124162</v>
          </cell>
          <cell r="EO96">
            <v>2079.8194873840625</v>
          </cell>
          <cell r="EP96">
            <v>2134.1228682557094</v>
          </cell>
          <cell r="EQ96">
            <v>2188.4262491273557</v>
          </cell>
          <cell r="ER96">
            <v>2242.7296299990021</v>
          </cell>
          <cell r="ES96">
            <v>2297.0330108706485</v>
          </cell>
          <cell r="ET96">
            <v>2351.3363917422953</v>
          </cell>
          <cell r="EU96">
            <v>2405.6397726139417</v>
          </cell>
          <cell r="EV96">
            <v>2459.943153485588</v>
          </cell>
          <cell r="EW96">
            <v>2514.2465343572344</v>
          </cell>
          <cell r="EX96">
            <v>2568.5499152288817</v>
          </cell>
          <cell r="EY96">
            <v>2622.853296100528</v>
          </cell>
          <cell r="EZ96">
            <v>2677.1566769721744</v>
          </cell>
        </row>
        <row r="97">
          <cell r="F97">
            <v>0</v>
          </cell>
          <cell r="G97">
            <v>0</v>
          </cell>
          <cell r="H97">
            <v>41.713958174991575</v>
          </cell>
          <cell r="I97">
            <v>0</v>
          </cell>
          <cell r="J97">
            <v>0.22423573396951973</v>
          </cell>
          <cell r="K97">
            <v>1.574344028394111</v>
          </cell>
          <cell r="L97">
            <v>4.0111904964419356</v>
          </cell>
          <cell r="M97">
            <v>121.97236744144165</v>
          </cell>
          <cell r="N97">
            <v>269.92471188829506</v>
          </cell>
          <cell r="O97">
            <v>359.29939721239469</v>
          </cell>
          <cell r="P97">
            <v>430.43029420432981</v>
          </cell>
          <cell r="Q97">
            <v>584.5556106370293</v>
          </cell>
          <cell r="R97">
            <v>747.74652389472226</v>
          </cell>
          <cell r="S97">
            <v>849.13365042104783</v>
          </cell>
          <cell r="T97">
            <v>924.71323048738066</v>
          </cell>
          <cell r="U97">
            <v>989.43476144760666</v>
          </cell>
          <cell r="V97">
            <v>1121.4771322443696</v>
          </cell>
          <cell r="W97">
            <v>1202.0504869079757</v>
          </cell>
          <cell r="X97">
            <v>1255.8667158608264</v>
          </cell>
          <cell r="Y97">
            <v>1276.6885152354757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EG97">
            <v>0</v>
          </cell>
          <cell r="EH97">
            <v>0</v>
          </cell>
          <cell r="EI97">
            <v>0</v>
          </cell>
          <cell r="EJ97">
            <v>1062.5209268308899</v>
          </cell>
          <cell r="EK97">
            <v>1082.0418536617799</v>
          </cell>
          <cell r="EL97">
            <v>1101.5627804926698</v>
          </cell>
          <cell r="EM97">
            <v>1132.7685249825474</v>
          </cell>
          <cell r="EN97">
            <v>1163.974269472425</v>
          </cell>
          <cell r="EO97">
            <v>1195.1800139623026</v>
          </cell>
          <cell r="EP97">
            <v>1226.3857584521791</v>
          </cell>
          <cell r="EQ97">
            <v>1257.5915029420566</v>
          </cell>
          <cell r="ER97">
            <v>1288.7972474319342</v>
          </cell>
          <cell r="ES97">
            <v>1320.0029919218118</v>
          </cell>
          <cell r="ET97">
            <v>1351.2087364116883</v>
          </cell>
          <cell r="EU97">
            <v>1382.4144809015659</v>
          </cell>
          <cell r="EV97">
            <v>1413.6202253914435</v>
          </cell>
          <cell r="EW97">
            <v>1444.825969881321</v>
          </cell>
          <cell r="EX97">
            <v>1476.0317143711975</v>
          </cell>
          <cell r="EY97">
            <v>1507.2374588610751</v>
          </cell>
          <cell r="EZ97">
            <v>1538.4432033509527</v>
          </cell>
        </row>
        <row r="98">
          <cell r="F98">
            <v>0</v>
          </cell>
          <cell r="G98">
            <v>0</v>
          </cell>
          <cell r="H98">
            <v>670.42363559769706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-3920.0266128790136</v>
          </cell>
          <cell r="V98">
            <v>-3542.4556357432311</v>
          </cell>
          <cell r="W98">
            <v>-3110.325081244649</v>
          </cell>
          <cell r="X98">
            <v>-2679.2913989880826</v>
          </cell>
          <cell r="Y98">
            <v>-2080.4910329225577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</row>
        <row r="99">
          <cell r="F99">
            <v>0</v>
          </cell>
          <cell r="G99">
            <v>0</v>
          </cell>
          <cell r="H99">
            <v>714.53063984488062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-4509.7891618666254</v>
          </cell>
          <cell r="V99">
            <v>-6173.3479246104216</v>
          </cell>
          <cell r="W99">
            <v>-6177.5332535846337</v>
          </cell>
          <cell r="X99">
            <v>-6169.6571975189081</v>
          </cell>
          <cell r="Y99">
            <v>-5025.7374870572994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</row>
        <row r="100">
          <cell r="F100">
            <v>0</v>
          </cell>
          <cell r="G100">
            <v>0</v>
          </cell>
          <cell r="H100">
            <v>25.329950792539172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-312.3037258929985</v>
          </cell>
          <cell r="V100">
            <v>-427.5054750656351</v>
          </cell>
          <cell r="W100">
            <v>-427.79530986407457</v>
          </cell>
          <cell r="X100">
            <v>-427.24989153820991</v>
          </cell>
          <cell r="Y100">
            <v>-380.75806408407652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</row>
        <row r="101">
          <cell r="F101">
            <v>0</v>
          </cell>
          <cell r="G101">
            <v>0</v>
          </cell>
          <cell r="H101">
            <v>205.78482427532566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-1298.8192786175882</v>
          </cell>
          <cell r="V101">
            <v>-1777.9242022878016</v>
          </cell>
          <cell r="W101">
            <v>-1779.1295770323748</v>
          </cell>
          <cell r="X101">
            <v>-1776.8612728854462</v>
          </cell>
          <cell r="Y101">
            <v>-1252.5822270535218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</row>
        <row r="102">
          <cell r="F102">
            <v>0</v>
          </cell>
          <cell r="G102">
            <v>0</v>
          </cell>
          <cell r="H102">
            <v>142.90612796897614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-901.95783237332512</v>
          </cell>
          <cell r="V102">
            <v>-1234.6695849220841</v>
          </cell>
          <cell r="W102">
            <v>-1235.5066507169265</v>
          </cell>
          <cell r="X102">
            <v>-1233.9314395037818</v>
          </cell>
          <cell r="Y102">
            <v>-1005.1474974114601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</row>
        <row r="103">
          <cell r="F103">
            <v>0</v>
          </cell>
          <cell r="G103">
            <v>0</v>
          </cell>
          <cell r="H103">
            <v>0.15656744393572614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-2.0920995797044597</v>
          </cell>
          <cell r="V103">
            <v>-4.8522773265133159</v>
          </cell>
          <cell r="W103">
            <v>-4.3344971035938489</v>
          </cell>
          <cell r="X103">
            <v>-3.7837907267759148</v>
          </cell>
          <cell r="Y103">
            <v>-3.0975844321747896</v>
          </cell>
        </row>
        <row r="104">
          <cell r="F104">
            <v>0</v>
          </cell>
          <cell r="G104">
            <v>0</v>
          </cell>
          <cell r="H104">
            <v>0.27869005020559251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-2.9276004678552328</v>
          </cell>
          <cell r="V104">
            <v>-6.7900827996296744</v>
          </cell>
          <cell r="W104">
            <v>-6.0655218668850885</v>
          </cell>
          <cell r="X104">
            <v>-5.2948853914211442</v>
          </cell>
          <cell r="Y104">
            <v>-4.0872254872414491</v>
          </cell>
        </row>
        <row r="105">
          <cell r="F105">
            <v>0</v>
          </cell>
          <cell r="G105">
            <v>0</v>
          </cell>
          <cell r="H105">
            <v>33792.533373138656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-119231.73434770806</v>
          </cell>
          <cell r="N105">
            <v>-85170.387956772669</v>
          </cell>
          <cell r="O105">
            <v>-51199.444117692634</v>
          </cell>
          <cell r="P105">
            <v>-17318.722597121672</v>
          </cell>
          <cell r="Q105">
            <v>-41896.410731203534</v>
          </cell>
          <cell r="R105">
            <v>-29855.467542471448</v>
          </cell>
          <cell r="S105">
            <v>-17846.482786021643</v>
          </cell>
          <cell r="T105">
            <v>-5869.3927468258553</v>
          </cell>
          <cell r="U105">
            <v>-146253.73805505817</v>
          </cell>
          <cell r="V105">
            <v>-104450.49706964135</v>
          </cell>
          <cell r="W105">
            <v>-62758.206612913425</v>
          </cell>
          <cell r="X105">
            <v>-21176.645485484441</v>
          </cell>
          <cell r="Y105">
            <v>-121872.43352364353</v>
          </cell>
        </row>
        <row r="106">
          <cell r="F106">
            <v>0</v>
          </cell>
          <cell r="G106">
            <v>0</v>
          </cell>
          <cell r="H106">
            <v>34423.874759447135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-111918.45062204186</v>
          </cell>
          <cell r="N106">
            <v>-93204.410910520033</v>
          </cell>
          <cell r="O106">
            <v>-74539.958201130226</v>
          </cell>
          <cell r="P106">
            <v>-55924.993688223753</v>
          </cell>
          <cell r="Q106">
            <v>-38603.956157754103</v>
          </cell>
          <cell r="R106">
            <v>-32054.559621011595</v>
          </cell>
          <cell r="S106">
            <v>-25522.518162747408</v>
          </cell>
          <cell r="T106">
            <v>-19007.797201069163</v>
          </cell>
          <cell r="U106">
            <v>-137058.71549688393</v>
          </cell>
          <cell r="V106">
            <v>-114111.64536489939</v>
          </cell>
          <cell r="W106">
            <v>-91225.37889865016</v>
          </cell>
          <cell r="X106">
            <v>-68399.794942311972</v>
          </cell>
          <cell r="Y106">
            <v>-113519.92964083973</v>
          </cell>
        </row>
        <row r="107">
          <cell r="F107">
            <v>0</v>
          </cell>
          <cell r="G107">
            <v>0</v>
          </cell>
          <cell r="H107">
            <v>-631.34138630847292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-7313.2837256661996</v>
          </cell>
          <cell r="N107">
            <v>8034.022953747366</v>
          </cell>
          <cell r="O107">
            <v>23340.514083437592</v>
          </cell>
          <cell r="P107">
            <v>38606.271091102091</v>
          </cell>
          <cell r="Q107">
            <v>-3292.4545734494272</v>
          </cell>
          <cell r="R107">
            <v>2199.0920785401463</v>
          </cell>
          <cell r="S107">
            <v>7676.0353767257657</v>
          </cell>
          <cell r="T107">
            <v>13138.404454243308</v>
          </cell>
          <cell r="U107">
            <v>-9195.0225581742088</v>
          </cell>
          <cell r="V107">
            <v>9661.1482952580427</v>
          </cell>
          <cell r="W107">
            <v>28467.172285736728</v>
          </cell>
          <cell r="X107">
            <v>47223.149456827523</v>
          </cell>
          <cell r="Y107">
            <v>-8352.5038828037941</v>
          </cell>
        </row>
        <row r="108">
          <cell r="F108">
            <v>0</v>
          </cell>
          <cell r="G108">
            <v>0</v>
          </cell>
          <cell r="H108">
            <v>3863.4121287593898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-22455.069889645223</v>
          </cell>
          <cell r="N108">
            <v>-33917.797610134214</v>
          </cell>
          <cell r="O108">
            <v>-33872.681797297679</v>
          </cell>
          <cell r="P108">
            <v>-33827.625995331866</v>
          </cell>
          <cell r="Q108">
            <v>-19385.056262218699</v>
          </cell>
          <cell r="R108">
            <v>-11990.534165678091</v>
          </cell>
          <cell r="S108">
            <v>-11974.584937445952</v>
          </cell>
          <cell r="T108">
            <v>-11958.656924104907</v>
          </cell>
          <cell r="U108">
            <v>-31605.654636849562</v>
          </cell>
          <cell r="V108">
            <v>-41627.169076410217</v>
          </cell>
          <cell r="W108">
            <v>-41571.798630766665</v>
          </cell>
          <cell r="X108">
            <v>-41516.501836208772</v>
          </cell>
          <cell r="Y108">
            <v>-37059.090570208158</v>
          </cell>
        </row>
        <row r="109">
          <cell r="F109">
            <v>0</v>
          </cell>
          <cell r="G109">
            <v>0</v>
          </cell>
          <cell r="H109">
            <v>2115.6073586021967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-12296.412992759098</v>
          </cell>
          <cell r="N109">
            <v>-18573.411228230085</v>
          </cell>
          <cell r="O109">
            <v>-18548.705775525261</v>
          </cell>
          <cell r="P109">
            <v>-18524.033184817938</v>
          </cell>
          <cell r="Q109">
            <v>-10572.176225849129</v>
          </cell>
          <cell r="R109">
            <v>-6500.9315361222853</v>
          </cell>
          <cell r="S109">
            <v>-6492.284311623489</v>
          </cell>
          <cell r="T109">
            <v>-6483.6485892439996</v>
          </cell>
          <cell r="U109">
            <v>-17271.9360757705</v>
          </cell>
          <cell r="V109">
            <v>-22774.865244189958</v>
          </cell>
          <cell r="W109">
            <v>-22744.571220694681</v>
          </cell>
          <cell r="X109">
            <v>-22714.317492842565</v>
          </cell>
          <cell r="Y109">
            <v>-20234.453892083315</v>
          </cell>
        </row>
        <row r="110">
          <cell r="F110">
            <v>0</v>
          </cell>
          <cell r="G110">
            <v>0</v>
          </cell>
          <cell r="H110">
            <v>173.85354579417259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-1010.4781450340354</v>
          </cell>
          <cell r="N110">
            <v>-1526.3008924560402</v>
          </cell>
          <cell r="O110">
            <v>-1524.2706808783958</v>
          </cell>
          <cell r="P110">
            <v>-1522.2431697899344</v>
          </cell>
          <cell r="Q110">
            <v>-867.48372985503522</v>
          </cell>
          <cell r="R110">
            <v>-532.25760090755739</v>
          </cell>
          <cell r="S110">
            <v>-531.54961760690833</v>
          </cell>
          <cell r="T110">
            <v>-530.84257603136325</v>
          </cell>
          <cell r="U110">
            <v>-1418.2818640412725</v>
          </cell>
          <cell r="V110">
            <v>-1870.9517671965682</v>
          </cell>
          <cell r="W110">
            <v>-1868.4631177057245</v>
          </cell>
          <cell r="X110">
            <v>-1865.9777784959285</v>
          </cell>
          <cell r="Y110">
            <v>-1661.0127797527409</v>
          </cell>
        </row>
        <row r="111">
          <cell r="F111">
            <v>0</v>
          </cell>
          <cell r="G111">
            <v>0</v>
          </cell>
          <cell r="H111">
            <v>772.6824257518781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-4491.0139779290448</v>
          </cell>
          <cell r="N111">
            <v>-6783.5595220268442</v>
          </cell>
          <cell r="O111">
            <v>-6774.5363594595347</v>
          </cell>
          <cell r="P111">
            <v>-6765.5251990663746</v>
          </cell>
          <cell r="Q111">
            <v>-3877.0112524437409</v>
          </cell>
          <cell r="R111">
            <v>-2398.1068331356187</v>
          </cell>
          <cell r="S111">
            <v>-2394.9169874891904</v>
          </cell>
          <cell r="T111">
            <v>-2391.7313848209815</v>
          </cell>
          <cell r="U111">
            <v>-6321.1309273699126</v>
          </cell>
          <cell r="V111">
            <v>-8325.4338152820437</v>
          </cell>
          <cell r="W111">
            <v>-8314.3597261533341</v>
          </cell>
          <cell r="X111">
            <v>-8303.3003672417544</v>
          </cell>
          <cell r="Y111">
            <v>-7411.8181140416309</v>
          </cell>
        </row>
        <row r="112">
          <cell r="F112">
            <v>0</v>
          </cell>
          <cell r="G112">
            <v>0</v>
          </cell>
          <cell r="H112">
            <v>12.952031694201578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-51.191305378369883</v>
          </cell>
          <cell r="N112">
            <v>-140.62848329174517</v>
          </cell>
          <cell r="O112">
            <v>-115.74693386451358</v>
          </cell>
          <cell r="P112">
            <v>-90.931328088519649</v>
          </cell>
          <cell r="Q112">
            <v>-65.227763168796173</v>
          </cell>
          <cell r="R112">
            <v>-48.465000629742192</v>
          </cell>
          <cell r="S112">
            <v>-39.757146640699006</v>
          </cell>
          <cell r="T112">
            <v>-31.072372434236463</v>
          </cell>
          <cell r="U112">
            <v>-78.833545201331518</v>
          </cell>
          <cell r="V112">
            <v>-172.20488782988474</v>
          </cell>
          <cell r="W112">
            <v>-141.6952455545383</v>
          </cell>
          <cell r="X112">
            <v>-111.26646349560892</v>
          </cell>
          <cell r="Y112">
            <v>-110.09760363791608</v>
          </cell>
        </row>
        <row r="113">
          <cell r="F113">
            <v>0</v>
          </cell>
          <cell r="G113">
            <v>0</v>
          </cell>
          <cell r="H113">
            <v>13.470112961969642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-52.501802796056154</v>
          </cell>
          <cell r="N113">
            <v>-144.22857246401384</v>
          </cell>
          <cell r="O113">
            <v>-118.71005537144514</v>
          </cell>
          <cell r="P113">
            <v>-93.259170087585744</v>
          </cell>
          <cell r="Q113">
            <v>-66.897593905917375</v>
          </cell>
          <cell r="R113">
            <v>-49.705704645863598</v>
          </cell>
          <cell r="S113">
            <v>-40.7749295947009</v>
          </cell>
          <cell r="T113">
            <v>-31.867825168552923</v>
          </cell>
          <cell r="U113">
            <v>-80.44805620705479</v>
          </cell>
          <cell r="V113">
            <v>-175.73164393264079</v>
          </cell>
          <cell r="W113">
            <v>-144.59716418349527</v>
          </cell>
          <cell r="X113">
            <v>-113.545200667999</v>
          </cell>
          <cell r="Y113">
            <v>-111.90144277591969</v>
          </cell>
        </row>
        <row r="114">
          <cell r="F114">
            <v>0</v>
          </cell>
          <cell r="G114">
            <v>0</v>
          </cell>
          <cell r="H114">
            <v>442376.79800134327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-478.26769326335113</v>
          </cell>
          <cell r="R114">
            <v>-397.5445326099819</v>
          </cell>
          <cell r="S114">
            <v>-317.10180562405839</v>
          </cell>
          <cell r="T114">
            <v>-236.93814219024645</v>
          </cell>
          <cell r="U114">
            <v>-14904.44363546324</v>
          </cell>
          <cell r="V114">
            <v>-12389.834765341824</v>
          </cell>
          <cell r="W114">
            <v>-9883.9438766121093</v>
          </cell>
          <cell r="X114">
            <v>-7386.7461465545684</v>
          </cell>
          <cell r="Y114">
            <v>-3159.823415393133</v>
          </cell>
        </row>
        <row r="115">
          <cell r="F115">
            <v>0</v>
          </cell>
          <cell r="G115">
            <v>0</v>
          </cell>
          <cell r="H115">
            <v>24796.717115282103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-46.660530157305516</v>
          </cell>
          <cell r="R115">
            <v>-66.038808950610914</v>
          </cell>
          <cell r="S115">
            <v>-65.923766255148706</v>
          </cell>
          <cell r="T115">
            <v>-65.808923968686059</v>
          </cell>
          <cell r="U115">
            <v>-1466.352941951382</v>
          </cell>
          <cell r="V115">
            <v>-2057.6932894269253</v>
          </cell>
          <cell r="W115">
            <v>-2054.1086913846093</v>
          </cell>
          <cell r="X115">
            <v>-2050.5303378990338</v>
          </cell>
          <cell r="Y115">
            <v>-689.18968824259252</v>
          </cell>
        </row>
        <row r="116">
          <cell r="F116">
            <v>0</v>
          </cell>
          <cell r="G116">
            <v>0</v>
          </cell>
          <cell r="H116">
            <v>2466.5210143345239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-4.6413070584272988</v>
          </cell>
          <cell r="R116">
            <v>-6.5688578565070896</v>
          </cell>
          <cell r="S116">
            <v>-6.5574145987329242</v>
          </cell>
          <cell r="T116">
            <v>-6.5459912755737566</v>
          </cell>
          <cell r="U116">
            <v>-145.81575956600449</v>
          </cell>
          <cell r="V116">
            <v>-204.61879453418072</v>
          </cell>
          <cell r="W116">
            <v>-204.26233901475055</v>
          </cell>
          <cell r="X116">
            <v>-203.9065044594268</v>
          </cell>
          <cell r="Y116">
            <v>-67.239681316934991</v>
          </cell>
        </row>
        <row r="117">
          <cell r="F117">
            <v>0</v>
          </cell>
          <cell r="G117">
            <v>0</v>
          </cell>
          <cell r="H117">
            <v>4138.274146272367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-7.7870818424724666</v>
          </cell>
          <cell r="R117">
            <v>-11.021083737028562</v>
          </cell>
          <cell r="S117">
            <v>-11.001884493429683</v>
          </cell>
          <cell r="T117">
            <v>-10.982718695684856</v>
          </cell>
          <cell r="U117">
            <v>-244.69170369571071</v>
          </cell>
          <cell r="V117">
            <v>-343.36892676393097</v>
          </cell>
          <cell r="W117">
            <v>-342.77076201848712</v>
          </cell>
          <cell r="X117">
            <v>-342.17363930722706</v>
          </cell>
          <cell r="Y117">
            <v>-114.23352495616182</v>
          </cell>
        </row>
        <row r="118">
          <cell r="F118">
            <v>0</v>
          </cell>
          <cell r="G118">
            <v>0</v>
          </cell>
          <cell r="H118">
            <v>253.15098383082437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-0.32734122025305135</v>
          </cell>
          <cell r="R118">
            <v>-0.78671068183220028</v>
          </cell>
          <cell r="S118">
            <v>-0.64616882478509274</v>
          </cell>
          <cell r="T118">
            <v>-0.50611461197011332</v>
          </cell>
          <cell r="U118">
            <v>-10.355560314951576</v>
          </cell>
          <cell r="V118">
            <v>-24.517164465554622</v>
          </cell>
          <cell r="W118">
            <v>-20.139121403335924</v>
          </cell>
          <cell r="X118">
            <v>-15.776258658639842</v>
          </cell>
          <cell r="Y118">
            <v>-6.923828342358636</v>
          </cell>
        </row>
        <row r="119">
          <cell r="F119">
            <v>0</v>
          </cell>
          <cell r="G119">
            <v>0</v>
          </cell>
          <cell r="H119">
            <v>263.27702318405738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-0.33572115549152948</v>
          </cell>
          <cell r="R119">
            <v>-0.80685047528710463</v>
          </cell>
          <cell r="S119">
            <v>-0.66271074669959118</v>
          </cell>
          <cell r="T119">
            <v>-0.51907114603654825</v>
          </cell>
          <cell r="U119">
            <v>-10.567642190201784</v>
          </cell>
          <cell r="V119">
            <v>-25.019275993809185</v>
          </cell>
          <cell r="W119">
            <v>-20.551570609676247</v>
          </cell>
          <cell r="X119">
            <v>-16.099356435968787</v>
          </cell>
          <cell r="Y119">
            <v>-7.0372683459198395</v>
          </cell>
        </row>
        <row r="120">
          <cell r="F120">
            <v>0</v>
          </cell>
          <cell r="G120">
            <v>0</v>
          </cell>
          <cell r="H120">
            <v>2357765.2585264393</v>
          </cell>
          <cell r="I120">
            <v>48372576.110521801</v>
          </cell>
          <cell r="J120">
            <v>7998765.1290614754</v>
          </cell>
          <cell r="K120">
            <v>6809138.0159095097</v>
          </cell>
          <cell r="L120">
            <v>6786680.4118570145</v>
          </cell>
          <cell r="M120">
            <v>9365915.1159879435</v>
          </cell>
          <cell r="N120">
            <v>5347289.6183532281</v>
          </cell>
          <cell r="O120">
            <v>5292255.9814865533</v>
          </cell>
          <cell r="P120">
            <v>5620927.595621991</v>
          </cell>
          <cell r="Q120">
            <v>9020462.9728323743</v>
          </cell>
          <cell r="R120">
            <v>5733030.9421764631</v>
          </cell>
          <cell r="S120">
            <v>5319196.9877944738</v>
          </cell>
          <cell r="T120">
            <v>5555805.2313560825</v>
          </cell>
          <cell r="U120">
            <v>11477143.89053604</v>
          </cell>
          <cell r="V120">
            <v>6170218.0721354168</v>
          </cell>
          <cell r="W120">
            <v>5849027.8267154107</v>
          </cell>
          <cell r="X120">
            <v>5855243.2930785324</v>
          </cell>
          <cell r="Y120">
            <v>-100577231.85302183</v>
          </cell>
        </row>
        <row r="121">
          <cell r="F121">
            <v>0</v>
          </cell>
          <cell r="G121">
            <v>0</v>
          </cell>
          <cell r="H121">
            <v>6887773.2191460542</v>
          </cell>
          <cell r="I121">
            <v>0</v>
          </cell>
          <cell r="J121">
            <v>3893812.7517860336</v>
          </cell>
          <cell r="K121">
            <v>7061210.6394162206</v>
          </cell>
          <cell r="L121">
            <v>10078111.75123035</v>
          </cell>
          <cell r="M121">
            <v>14189980.817295929</v>
          </cell>
          <cell r="N121">
            <v>16059580.804397015</v>
          </cell>
          <cell r="O121">
            <v>17810611.089233503</v>
          </cell>
          <cell r="P121">
            <v>19609070.631041031</v>
          </cell>
          <cell r="Q121">
            <v>22895378.363116473</v>
          </cell>
          <cell r="R121">
            <v>24377788.750425421</v>
          </cell>
          <cell r="S121">
            <v>25555063.182510745</v>
          </cell>
          <cell r="T121">
            <v>26730840.402981784</v>
          </cell>
          <cell r="U121">
            <v>30578099.114443399</v>
          </cell>
          <cell r="V121">
            <v>31401105.52311065</v>
          </cell>
          <cell r="W121">
            <v>32045281.164700884</v>
          </cell>
          <cell r="X121">
            <v>32607688.859100867</v>
          </cell>
          <cell r="Y121">
            <v>-19799182.378406651</v>
          </cell>
        </row>
        <row r="122">
          <cell r="F122">
            <v>0</v>
          </cell>
          <cell r="G122">
            <v>0</v>
          </cell>
          <cell r="H122">
            <v>173051.53057482775</v>
          </cell>
          <cell r="I122">
            <v>0</v>
          </cell>
          <cell r="J122">
            <v>209752.58063670143</v>
          </cell>
          <cell r="K122">
            <v>451194.09844649438</v>
          </cell>
          <cell r="L122">
            <v>698162.75133669691</v>
          </cell>
          <cell r="M122">
            <v>1042430.3041659785</v>
          </cell>
          <cell r="N122">
            <v>1214033.2509749988</v>
          </cell>
          <cell r="O122">
            <v>1367770.5297690763</v>
          </cell>
          <cell r="P122">
            <v>1533183.3255323826</v>
          </cell>
          <cell r="Q122">
            <v>1803921.4269561064</v>
          </cell>
          <cell r="R122">
            <v>1967172.5083752605</v>
          </cell>
          <cell r="S122">
            <v>2112546.2551287115</v>
          </cell>
          <cell r="T122">
            <v>2256189.66144518</v>
          </cell>
          <cell r="U122">
            <v>2580718.7258541635</v>
          </cell>
          <cell r="V122">
            <v>2700890.7878477518</v>
          </cell>
          <cell r="W122">
            <v>2793271.3122501769</v>
          </cell>
          <cell r="X122">
            <v>2881372.4681653939</v>
          </cell>
          <cell r="Y122">
            <v>1757535.992856463</v>
          </cell>
        </row>
        <row r="123">
          <cell r="F123">
            <v>0</v>
          </cell>
          <cell r="G123">
            <v>0</v>
          </cell>
          <cell r="H123">
            <v>84666.874195567623</v>
          </cell>
          <cell r="I123">
            <v>0</v>
          </cell>
          <cell r="J123">
            <v>100331.73008241161</v>
          </cell>
          <cell r="K123">
            <v>220398.95329155517</v>
          </cell>
          <cell r="L123">
            <v>348943.19176063064</v>
          </cell>
          <cell r="M123">
            <v>530267.0356093013</v>
          </cell>
          <cell r="N123">
            <v>637522.30575244257</v>
          </cell>
          <cell r="O123">
            <v>739758.89916539774</v>
          </cell>
          <cell r="P123">
            <v>850872.6879148318</v>
          </cell>
          <cell r="Q123">
            <v>1015945.8538597866</v>
          </cell>
          <cell r="R123">
            <v>1130276.8330644267</v>
          </cell>
          <cell r="S123">
            <v>1239021.4996876633</v>
          </cell>
          <cell r="T123">
            <v>1350375.6627418743</v>
          </cell>
          <cell r="U123">
            <v>1549364.2019323106</v>
          </cell>
          <cell r="V123">
            <v>1640371.1211780356</v>
          </cell>
          <cell r="W123">
            <v>1717651.4898211008</v>
          </cell>
          <cell r="X123">
            <v>1794090.4591901372</v>
          </cell>
          <cell r="Y123">
            <v>1293216.0723887293</v>
          </cell>
        </row>
        <row r="124"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116295.26226801137</v>
          </cell>
          <cell r="O124">
            <v>98996.314687661885</v>
          </cell>
          <cell r="P124">
            <v>98671.878261136255</v>
          </cell>
          <cell r="Q124">
            <v>136171.65407848038</v>
          </cell>
          <cell r="R124">
            <v>174529.1642529839</v>
          </cell>
          <cell r="S124">
            <v>159328.49121985721</v>
          </cell>
          <cell r="T124">
            <v>163835.18780884391</v>
          </cell>
          <cell r="U124">
            <v>244468.65109379735</v>
          </cell>
          <cell r="V124">
            <v>517434.933889159</v>
          </cell>
          <cell r="W124">
            <v>455794.43206180673</v>
          </cell>
          <cell r="X124">
            <v>462181.82194952399</v>
          </cell>
          <cell r="Y124">
            <v>708508.77101253311</v>
          </cell>
        </row>
        <row r="125">
          <cell r="F125">
            <v>0</v>
          </cell>
          <cell r="G125">
            <v>0</v>
          </cell>
          <cell r="H125">
            <v>56950.700661948002</v>
          </cell>
          <cell r="I125">
            <v>0</v>
          </cell>
          <cell r="J125">
            <v>192951.22304693758</v>
          </cell>
          <cell r="K125">
            <v>164378.58417818372</v>
          </cell>
          <cell r="L125">
            <v>163743.85743312378</v>
          </cell>
          <cell r="M125">
            <v>225966.66317590454</v>
          </cell>
          <cell r="N125">
            <v>150675.08682754956</v>
          </cell>
          <cell r="O125">
            <v>174297.48492416035</v>
          </cell>
          <cell r="P125">
            <v>207750.6022440588</v>
          </cell>
          <cell r="Q125">
            <v>325259.53690996149</v>
          </cell>
          <cell r="R125">
            <v>260974.22706527784</v>
          </cell>
          <cell r="S125">
            <v>263989.12463631568</v>
          </cell>
          <cell r="T125">
            <v>283820.70819608931</v>
          </cell>
          <cell r="U125">
            <v>450717.33255410549</v>
          </cell>
          <cell r="V125">
            <v>332668.50016407436</v>
          </cell>
          <cell r="W125">
            <v>332836.00670296903</v>
          </cell>
          <cell r="X125">
            <v>340391.90199446888</v>
          </cell>
          <cell r="Y125">
            <v>-2217638.181723028</v>
          </cell>
        </row>
        <row r="126">
          <cell r="F126">
            <v>0</v>
          </cell>
          <cell r="G126">
            <v>0</v>
          </cell>
          <cell r="H126">
            <v>1178882.6292632197</v>
          </cell>
          <cell r="I126">
            <v>24186288.0552609</v>
          </cell>
          <cell r="J126">
            <v>3999382.5645307377</v>
          </cell>
          <cell r="K126">
            <v>3404569.0079547549</v>
          </cell>
          <cell r="L126">
            <v>3393340.2059285073</v>
          </cell>
          <cell r="M126">
            <v>4682957.5579939717</v>
          </cell>
          <cell r="N126">
            <v>2673644.809176614</v>
          </cell>
          <cell r="O126">
            <v>2646127.9907432767</v>
          </cell>
          <cell r="P126">
            <v>2810463.7978109955</v>
          </cell>
          <cell r="Q126">
            <v>4510231.4864161871</v>
          </cell>
          <cell r="R126">
            <v>2866515.4710882315</v>
          </cell>
          <cell r="S126">
            <v>2659598.4938972369</v>
          </cell>
          <cell r="T126">
            <v>2777902.6156780412</v>
          </cell>
          <cell r="U126">
            <v>5738571.94526802</v>
          </cell>
          <cell r="V126">
            <v>3085109.0360677084</v>
          </cell>
          <cell r="W126">
            <v>2924513.9133577053</v>
          </cell>
          <cell r="X126">
            <v>2927621.6465392662</v>
          </cell>
          <cell r="Y126">
            <v>-50288615.926510915</v>
          </cell>
        </row>
        <row r="127">
          <cell r="F127">
            <v>0</v>
          </cell>
          <cell r="G127">
            <v>0</v>
          </cell>
          <cell r="H127">
            <v>24224609.790634044</v>
          </cell>
          <cell r="I127">
            <v>22772014.668876395</v>
          </cell>
          <cell r="J127">
            <v>25155021.92689158</v>
          </cell>
          <cell r="K127">
            <v>26751832.607294917</v>
          </cell>
          <cell r="L127">
            <v>28142499.894469988</v>
          </cell>
          <cell r="M127">
            <v>30311178.738174271</v>
          </cell>
          <cell r="N127">
            <v>30658890.782412395</v>
          </cell>
          <cell r="O127">
            <v>30867570.723315746</v>
          </cell>
          <cell r="P127">
            <v>31110567.05355398</v>
          </cell>
          <cell r="Q127">
            <v>32616468.445572391</v>
          </cell>
          <cell r="R127">
            <v>32647269.396987427</v>
          </cell>
          <cell r="S127">
            <v>32367205.707848869</v>
          </cell>
          <cell r="T127">
            <v>32092707.813023161</v>
          </cell>
          <cell r="U127">
            <v>33672802.485100523</v>
          </cell>
          <cell r="V127">
            <v>33561493.811258651</v>
          </cell>
          <cell r="W127">
            <v>33251373.881769191</v>
          </cell>
          <cell r="X127">
            <v>32873411.61217076</v>
          </cell>
          <cell r="Y127">
            <v>-20478465.354193799</v>
          </cell>
        </row>
        <row r="128">
          <cell r="F128">
            <v>0</v>
          </cell>
          <cell r="G128">
            <v>0</v>
          </cell>
          <cell r="H128">
            <v>669735.2530304332</v>
          </cell>
          <cell r="I128">
            <v>1725210.4746445054</v>
          </cell>
          <cell r="J128">
            <v>1945896.9404988461</v>
          </cell>
          <cell r="K128">
            <v>2181449.0716485037</v>
          </cell>
          <cell r="L128">
            <v>2422548.3159840996</v>
          </cell>
          <cell r="M128">
            <v>2537404.8632785347</v>
          </cell>
          <cell r="N128">
            <v>2701765.2534887036</v>
          </cell>
          <cell r="O128">
            <v>2850455.8154244223</v>
          </cell>
          <cell r="P128">
            <v>3010839.0139120677</v>
          </cell>
          <cell r="Q128">
            <v>3132939.6636649761</v>
          </cell>
          <cell r="R128">
            <v>3290286.3375083646</v>
          </cell>
          <cell r="S128">
            <v>3431171.7887517847</v>
          </cell>
          <cell r="T128">
            <v>3570342.1248518741</v>
          </cell>
          <cell r="U128">
            <v>3388691.6867143274</v>
          </cell>
          <cell r="V128">
            <v>3501242.9875757126</v>
          </cell>
          <cell r="W128">
            <v>3590908.5398378819</v>
          </cell>
          <cell r="X128">
            <v>3676303.9334003916</v>
          </cell>
          <cell r="Y128">
            <v>2283371.0155846137</v>
          </cell>
        </row>
        <row r="129">
          <cell r="F129">
            <v>0</v>
          </cell>
          <cell r="G129">
            <v>0</v>
          </cell>
          <cell r="H129">
            <v>528155.03031812212</v>
          </cell>
          <cell r="I129">
            <v>1361874.3701417465</v>
          </cell>
          <cell r="J129">
            <v>1535498.6370534298</v>
          </cell>
          <cell r="K129">
            <v>1720545.1388549327</v>
          </cell>
          <cell r="L129">
            <v>1910134.8882011785</v>
          </cell>
          <cell r="M129">
            <v>2025766.0427273191</v>
          </cell>
          <cell r="N129">
            <v>2158216.0385895278</v>
          </cell>
          <cell r="O129">
            <v>2278405.011650125</v>
          </cell>
          <cell r="P129">
            <v>2407739.3455237201</v>
          </cell>
          <cell r="Q129">
            <v>2503752.8079296211</v>
          </cell>
          <cell r="R129">
            <v>2629490.7700338736</v>
          </cell>
          <cell r="S129">
            <v>2741958.6141986148</v>
          </cell>
          <cell r="T129">
            <v>2853193.6120752268</v>
          </cell>
          <cell r="U129">
            <v>2712055.7627829267</v>
          </cell>
          <cell r="V129">
            <v>2802448.1025985498</v>
          </cell>
          <cell r="W129">
            <v>2874584.8273453573</v>
          </cell>
          <cell r="X129">
            <v>2943201.1849836279</v>
          </cell>
          <cell r="Y129">
            <v>1850854.4456404627</v>
          </cell>
        </row>
        <row r="130"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389402.83456980926</v>
          </cell>
          <cell r="N130">
            <v>64390.654059815068</v>
          </cell>
          <cell r="O130">
            <v>54814.067340843292</v>
          </cell>
          <cell r="P130">
            <v>54633.281958321852</v>
          </cell>
          <cell r="Q130">
            <v>392336.70725329587</v>
          </cell>
          <cell r="R130">
            <v>95454.52978861297</v>
          </cell>
          <cell r="S130">
            <v>87216.987520765993</v>
          </cell>
          <cell r="T130">
            <v>89715.674711437154</v>
          </cell>
          <cell r="U130">
            <v>1335811.2347707781</v>
          </cell>
          <cell r="V130">
            <v>279918.61048976611</v>
          </cell>
          <cell r="W130">
            <v>246670.02512466098</v>
          </cell>
          <cell r="X130">
            <v>250170.25250797468</v>
          </cell>
          <cell r="Y130">
            <v>1097620.1696608912</v>
          </cell>
        </row>
        <row r="131">
          <cell r="F131">
            <v>0</v>
          </cell>
          <cell r="G131">
            <v>0</v>
          </cell>
          <cell r="H131">
            <v>56950.700661948002</v>
          </cell>
          <cell r="I131">
            <v>1162646.7488072559</v>
          </cell>
          <cell r="J131">
            <v>192951.22304693758</v>
          </cell>
          <cell r="K131">
            <v>164378.58417818372</v>
          </cell>
          <cell r="L131">
            <v>163743.85743312378</v>
          </cell>
          <cell r="M131">
            <v>403369.69828644884</v>
          </cell>
          <cell r="N131">
            <v>329202.92712919414</v>
          </cell>
          <cell r="O131">
            <v>352219.71920280193</v>
          </cell>
          <cell r="P131">
            <v>385069.28484962101</v>
          </cell>
          <cell r="Q131">
            <v>458446.20794368914</v>
          </cell>
          <cell r="R131">
            <v>393285.6099785883</v>
          </cell>
          <cell r="S131">
            <v>395851.67799862288</v>
          </cell>
          <cell r="T131">
            <v>415235.95453675871</v>
          </cell>
          <cell r="U131">
            <v>531514.6286401219</v>
          </cell>
          <cell r="V131">
            <v>412703.72013687051</v>
          </cell>
          <cell r="W131">
            <v>412599.72946173965</v>
          </cell>
          <cell r="X131">
            <v>419885.04851796856</v>
          </cell>
          <cell r="Y131">
            <v>-2165054.679450213</v>
          </cell>
        </row>
        <row r="132">
          <cell r="F132">
            <v>0</v>
          </cell>
          <cell r="G132">
            <v>0</v>
          </cell>
          <cell r="H132">
            <v>442902.44966002146</v>
          </cell>
          <cell r="I132">
            <v>17058396.604379818</v>
          </cell>
          <cell r="J132">
            <v>849353.43836796307</v>
          </cell>
          <cell r="K132">
            <v>42218.173696229744</v>
          </cell>
          <cell r="L132">
            <v>42233.274688200894</v>
          </cell>
          <cell r="M132">
            <v>4872602.9442876698</v>
          </cell>
          <cell r="N132">
            <v>287250.68979231914</v>
          </cell>
          <cell r="O132">
            <v>43323.078231387299</v>
          </cell>
          <cell r="P132">
            <v>42820.230462348321</v>
          </cell>
          <cell r="Q132">
            <v>3573826.3821245241</v>
          </cell>
          <cell r="R132">
            <v>225179.7789099199</v>
          </cell>
          <cell r="S132">
            <v>43695.249832359841</v>
          </cell>
          <cell r="T132">
            <v>43206.292795359128</v>
          </cell>
          <cell r="U132">
            <v>3198212.9312698031</v>
          </cell>
          <cell r="V132">
            <v>256885.94385205896</v>
          </cell>
          <cell r="W132">
            <v>47392.611523489119</v>
          </cell>
          <cell r="X132">
            <v>45333.750162883967</v>
          </cell>
          <cell r="Y132">
            <v>-20197391.059327561</v>
          </cell>
        </row>
        <row r="133">
          <cell r="F133">
            <v>0</v>
          </cell>
          <cell r="G133">
            <v>0</v>
          </cell>
          <cell r="H133">
            <v>1074274.6612051793</v>
          </cell>
          <cell r="I133">
            <v>0</v>
          </cell>
          <cell r="J133">
            <v>413980.48266502476</v>
          </cell>
          <cell r="K133">
            <v>422590.94113369868</v>
          </cell>
          <cell r="L133">
            <v>429080.42943363701</v>
          </cell>
          <cell r="M133">
            <v>2792739.7586624851</v>
          </cell>
          <cell r="N133">
            <v>2846033.9638437135</v>
          </cell>
          <cell r="O133">
            <v>2770121.0526351924</v>
          </cell>
          <cell r="P133">
            <v>2679281.1099485266</v>
          </cell>
          <cell r="Q133">
            <v>4305636.6086210767</v>
          </cell>
          <cell r="R133">
            <v>4259364.6506618829</v>
          </cell>
          <cell r="S133">
            <v>4111577.9371048296</v>
          </cell>
          <cell r="T133">
            <v>3946538.065691418</v>
          </cell>
          <cell r="U133">
            <v>5304834.537768878</v>
          </cell>
          <cell r="V133">
            <v>5181847.0112186475</v>
          </cell>
          <cell r="W133">
            <v>4952924.2707411163</v>
          </cell>
          <cell r="X133">
            <v>4702034.5442021675</v>
          </cell>
          <cell r="Y133">
            <v>-5714308.8263790812</v>
          </cell>
        </row>
        <row r="134">
          <cell r="F134">
            <v>0</v>
          </cell>
          <cell r="G134">
            <v>0</v>
          </cell>
          <cell r="H134">
            <v>36857.19280459822</v>
          </cell>
          <cell r="I134">
            <v>0</v>
          </cell>
          <cell r="J134">
            <v>41790.377705985607</v>
          </cell>
          <cell r="K134">
            <v>43848.964980072189</v>
          </cell>
          <cell r="L134">
            <v>45908.83127854082</v>
          </cell>
          <cell r="M134">
            <v>264378.99771469663</v>
          </cell>
          <cell r="N134">
            <v>296363.61000238429</v>
          </cell>
          <cell r="O134">
            <v>297909.45181327459</v>
          </cell>
          <cell r="P134">
            <v>299314.80610717763</v>
          </cell>
          <cell r="Q134">
            <v>420818.21508876642</v>
          </cell>
          <cell r="R134">
            <v>442200.69026225177</v>
          </cell>
          <cell r="S134">
            <v>443496.22179605195</v>
          </cell>
          <cell r="T134">
            <v>444681.9629153423</v>
          </cell>
          <cell r="U134">
            <v>550849.40055384615</v>
          </cell>
          <cell r="V134">
            <v>572315.24932243931</v>
          </cell>
          <cell r="W134">
            <v>573797.21797831298</v>
          </cell>
          <cell r="X134">
            <v>574737.73534444964</v>
          </cell>
          <cell r="Y134">
            <v>285099.50542650191</v>
          </cell>
        </row>
        <row r="135">
          <cell r="F135">
            <v>0</v>
          </cell>
          <cell r="G135">
            <v>0</v>
          </cell>
          <cell r="H135">
            <v>9491.2764581838219</v>
          </cell>
          <cell r="I135">
            <v>0</v>
          </cell>
          <cell r="J135">
            <v>10357.973444685606</v>
          </cell>
          <cell r="K135">
            <v>11981.43603658085</v>
          </cell>
          <cell r="L135">
            <v>14100.093267673732</v>
          </cell>
          <cell r="M135">
            <v>70445.931204618682</v>
          </cell>
          <cell r="N135">
            <v>83498.855695791965</v>
          </cell>
          <cell r="O135">
            <v>93910.742387185033</v>
          </cell>
          <cell r="P135">
            <v>108686.19611311714</v>
          </cell>
          <cell r="Q135">
            <v>137151.13887459872</v>
          </cell>
          <cell r="R135">
            <v>150611.60745805126</v>
          </cell>
          <cell r="S135">
            <v>164154.49332800298</v>
          </cell>
          <cell r="T135">
            <v>181355.20904733677</v>
          </cell>
          <cell r="U135">
            <v>210880.91956116856</v>
          </cell>
          <cell r="V135">
            <v>227494.87389816152</v>
          </cell>
          <cell r="W135">
            <v>245233.94981283427</v>
          </cell>
          <cell r="X135">
            <v>266467.18403892691</v>
          </cell>
          <cell r="Y135">
            <v>199717.52798690274</v>
          </cell>
        </row>
        <row r="136"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3299.0724706225501</v>
          </cell>
          <cell r="O136">
            <v>163.96712192246656</v>
          </cell>
          <cell r="P136">
            <v>164.03288995309151</v>
          </cell>
          <cell r="Q136">
            <v>18924.969479991076</v>
          </cell>
          <cell r="R136">
            <v>2893.897543491194</v>
          </cell>
          <cell r="S136">
            <v>256.62794414241512</v>
          </cell>
          <cell r="T136">
            <v>254.7013451300281</v>
          </cell>
          <cell r="U136">
            <v>24079.608883519337</v>
          </cell>
          <cell r="V136">
            <v>17381.204668962302</v>
          </cell>
          <cell r="W136">
            <v>1050.8913053338886</v>
          </cell>
          <cell r="X136">
            <v>1048.24409665652</v>
          </cell>
          <cell r="Y136">
            <v>111141.75611041444</v>
          </cell>
        </row>
        <row r="137">
          <cell r="F137">
            <v>0</v>
          </cell>
          <cell r="G137">
            <v>0</v>
          </cell>
          <cell r="H137">
            <v>22202.405595667158</v>
          </cell>
          <cell r="I137">
            <v>0</v>
          </cell>
          <cell r="J137">
            <v>42508.261124319353</v>
          </cell>
          <cell r="K137">
            <v>2115.4849145575567</v>
          </cell>
          <cell r="L137">
            <v>2115.1943152307454</v>
          </cell>
          <cell r="M137">
            <v>244050.38564317324</v>
          </cell>
          <cell r="N137">
            <v>21231.411324306431</v>
          </cell>
          <cell r="O137">
            <v>9352.6242796410406</v>
          </cell>
          <cell r="P137">
            <v>9666.082261016636</v>
          </cell>
          <cell r="Q137">
            <v>222555.80608792035</v>
          </cell>
          <cell r="R137">
            <v>60156.992711338207</v>
          </cell>
          <cell r="S137">
            <v>51328.004125184256</v>
          </cell>
          <cell r="T137">
            <v>51550.527159130237</v>
          </cell>
          <cell r="U137">
            <v>231488.40520614013</v>
          </cell>
          <cell r="V137">
            <v>87229.26033666989</v>
          </cell>
          <cell r="W137">
            <v>76914.300226259613</v>
          </cell>
          <cell r="X137">
            <v>76995.085001439991</v>
          </cell>
          <cell r="Y137">
            <v>-924775.61015095457</v>
          </cell>
        </row>
        <row r="138">
          <cell r="F138">
            <v>0</v>
          </cell>
          <cell r="G138">
            <v>0</v>
          </cell>
          <cell r="H138">
            <v>6302.579969586297</v>
          </cell>
          <cell r="I138">
            <v>0</v>
          </cell>
          <cell r="J138">
            <v>7146.1545877235385</v>
          </cell>
          <cell r="K138">
            <v>7498.1730115923456</v>
          </cell>
          <cell r="L138">
            <v>7850.4101486304808</v>
          </cell>
          <cell r="M138">
            <v>45208.808609213127</v>
          </cell>
          <cell r="N138">
            <v>51396.692022395015</v>
          </cell>
          <cell r="O138">
            <v>51696.434713389361</v>
          </cell>
          <cell r="P138">
            <v>51972.170991640858</v>
          </cell>
          <cell r="Q138">
            <v>76506.050222874532</v>
          </cell>
          <cell r="R138">
            <v>80025.311110206647</v>
          </cell>
          <cell r="S138">
            <v>80239.569217368262</v>
          </cell>
          <cell r="T138">
            <v>80432.629820009694</v>
          </cell>
          <cell r="U138">
            <v>97084.045090044325</v>
          </cell>
          <cell r="V138">
            <v>99808.012584329481</v>
          </cell>
          <cell r="W138">
            <v>100019.43493515573</v>
          </cell>
          <cell r="X138">
            <v>100138.66461309243</v>
          </cell>
          <cell r="Y138">
            <v>46314.827737977794</v>
          </cell>
        </row>
        <row r="139">
          <cell r="F139">
            <v>0</v>
          </cell>
          <cell r="G139">
            <v>0</v>
          </cell>
          <cell r="H139">
            <v>221451.22483001073</v>
          </cell>
          <cell r="I139">
            <v>8529198.3021899089</v>
          </cell>
          <cell r="J139">
            <v>424676.71918398154</v>
          </cell>
          <cell r="K139">
            <v>21109.086848114872</v>
          </cell>
          <cell r="L139">
            <v>21116.637344100447</v>
          </cell>
          <cell r="M139">
            <v>2436301.4721438349</v>
          </cell>
          <cell r="N139">
            <v>143625.34489615957</v>
          </cell>
          <cell r="O139">
            <v>21661.539115693649</v>
          </cell>
          <cell r="P139">
            <v>21410.115231174161</v>
          </cell>
          <cell r="Q139">
            <v>1786913.191062262</v>
          </cell>
          <cell r="R139">
            <v>112589.88945495995</v>
          </cell>
          <cell r="S139">
            <v>21847.624916179921</v>
          </cell>
          <cell r="T139">
            <v>21603.146397679564</v>
          </cell>
          <cell r="U139">
            <v>1599106.4656349015</v>
          </cell>
          <cell r="V139">
            <v>128442.97192602948</v>
          </cell>
          <cell r="W139">
            <v>23696.305761744559</v>
          </cell>
          <cell r="X139">
            <v>22666.875081441984</v>
          </cell>
          <cell r="Y139">
            <v>-10098695.529663781</v>
          </cell>
        </row>
        <row r="140">
          <cell r="F140">
            <v>0</v>
          </cell>
          <cell r="G140">
            <v>0</v>
          </cell>
          <cell r="H140">
            <v>904516.43742887711</v>
          </cell>
          <cell r="I140">
            <v>5797357.0133912759</v>
          </cell>
          <cell r="J140">
            <v>5763482.5928039467</v>
          </cell>
          <cell r="K140">
            <v>5441646.5516481092</v>
          </cell>
          <cell r="L140">
            <v>5119845.4310817355</v>
          </cell>
          <cell r="M140">
            <v>6417184.8593604611</v>
          </cell>
          <cell r="N140">
            <v>6125670.2401512368</v>
          </cell>
          <cell r="O140">
            <v>5750071.4758655122</v>
          </cell>
          <cell r="P140">
            <v>5374542.7238167282</v>
          </cell>
          <cell r="Q140">
            <v>6193121.7668791274</v>
          </cell>
          <cell r="R140">
            <v>5824131.7628865624</v>
          </cell>
          <cell r="S140">
            <v>5391560.131084471</v>
          </cell>
          <cell r="T140">
            <v>4959201.2626265045</v>
          </cell>
          <cell r="U140">
            <v>5464664.0175446272</v>
          </cell>
          <cell r="V140">
            <v>5093224.300618113</v>
          </cell>
          <cell r="W140">
            <v>4656081.7395408899</v>
          </cell>
          <cell r="X140">
            <v>4218680.0645011663</v>
          </cell>
          <cell r="Y140">
            <v>-3442884.0720369848</v>
          </cell>
        </row>
        <row r="141">
          <cell r="F141">
            <v>0</v>
          </cell>
          <cell r="G141">
            <v>0</v>
          </cell>
          <cell r="H141">
            <v>37901.213063584408</v>
          </cell>
          <cell r="I141">
            <v>638429.05242015922</v>
          </cell>
          <cell r="J141">
            <v>744936.97181674861</v>
          </cell>
          <cell r="K141">
            <v>745773.84746719303</v>
          </cell>
          <cell r="L141">
            <v>746613.08414455247</v>
          </cell>
          <cell r="M141">
            <v>792879.11827009486</v>
          </cell>
          <cell r="N141">
            <v>802316.4582931631</v>
          </cell>
          <cell r="O141">
            <v>802856.01239533606</v>
          </cell>
          <cell r="P141">
            <v>803278.99760177953</v>
          </cell>
          <cell r="Q141">
            <v>897546.61830411036</v>
          </cell>
          <cell r="R141">
            <v>914446.28380330792</v>
          </cell>
          <cell r="S141">
            <v>914829.03502082429</v>
          </cell>
          <cell r="T141">
            <v>915125.16799045983</v>
          </cell>
          <cell r="U141">
            <v>934333.40331036877</v>
          </cell>
          <cell r="V141">
            <v>943209.14124969929</v>
          </cell>
          <cell r="W141">
            <v>943817.67788152979</v>
          </cell>
          <cell r="X141">
            <v>943976.18200229527</v>
          </cell>
          <cell r="Y141">
            <v>621861.54684421816</v>
          </cell>
        </row>
        <row r="142">
          <cell r="F142">
            <v>0</v>
          </cell>
          <cell r="G142">
            <v>0</v>
          </cell>
          <cell r="H142">
            <v>16730.830019404413</v>
          </cell>
          <cell r="I142">
            <v>282449.40109342645</v>
          </cell>
          <cell r="J142">
            <v>329510.27886494598</v>
          </cell>
          <cell r="K142">
            <v>329878.31756064505</v>
          </cell>
          <cell r="L142">
            <v>330247.87732181349</v>
          </cell>
          <cell r="M142">
            <v>374978.34535184078</v>
          </cell>
          <cell r="N142">
            <v>383195.87180533819</v>
          </cell>
          <cell r="O142">
            <v>383464.11941595655</v>
          </cell>
          <cell r="P142">
            <v>383680.69887841097</v>
          </cell>
          <cell r="Q142">
            <v>432109.94723963598</v>
          </cell>
          <cell r="R142">
            <v>440769.80540131719</v>
          </cell>
          <cell r="S142">
            <v>440963.64956111129</v>
          </cell>
          <cell r="T142">
            <v>441114.74727555574</v>
          </cell>
          <cell r="U142">
            <v>444017.4616243752</v>
          </cell>
          <cell r="V142">
            <v>447062.02719871642</v>
          </cell>
          <cell r="W142">
            <v>447333.75853818818</v>
          </cell>
          <cell r="X142">
            <v>447402.68732714234</v>
          </cell>
          <cell r="Y142">
            <v>580098.35211711016</v>
          </cell>
        </row>
        <row r="143">
          <cell r="F143">
            <v>0</v>
          </cell>
          <cell r="G143">
            <v>0</v>
          </cell>
          <cell r="H143">
            <v>4074.5853145069741</v>
          </cell>
          <cell r="I143">
            <v>156340.46268893863</v>
          </cell>
          <cell r="J143">
            <v>7800.4130482471191</v>
          </cell>
          <cell r="K143">
            <v>388.2248050650004</v>
          </cell>
          <cell r="L143">
            <v>388.16085675214322</v>
          </cell>
          <cell r="M143">
            <v>130944.59439837921</v>
          </cell>
          <cell r="N143">
            <v>38131.629556475818</v>
          </cell>
          <cell r="O143">
            <v>33171.439045322193</v>
          </cell>
          <cell r="P143">
            <v>33203.880586736406</v>
          </cell>
          <cell r="Q143">
            <v>87357.438111179945</v>
          </cell>
          <cell r="R143">
            <v>41814.134409759572</v>
          </cell>
          <cell r="S143">
            <v>39339.471944834033</v>
          </cell>
          <cell r="T143">
            <v>39356.004625387824</v>
          </cell>
          <cell r="U143">
            <v>257982.3039649725</v>
          </cell>
          <cell r="V143">
            <v>56448.904961803506</v>
          </cell>
          <cell r="W143">
            <v>45757.106421075136</v>
          </cell>
          <cell r="X143">
            <v>45752.629491978856</v>
          </cell>
          <cell r="Y143">
            <v>-101720.90839943709</v>
          </cell>
        </row>
        <row r="144">
          <cell r="F144">
            <v>0</v>
          </cell>
          <cell r="G144">
            <v>0</v>
          </cell>
          <cell r="H144">
            <v>17699.840231523169</v>
          </cell>
          <cell r="I144">
            <v>648654.24904855608</v>
          </cell>
          <cell r="J144">
            <v>59165.217267773827</v>
          </cell>
          <cell r="K144">
            <v>29586.93055318472</v>
          </cell>
          <cell r="L144">
            <v>29618.334804429694</v>
          </cell>
          <cell r="M144">
            <v>301292.37219492596</v>
          </cell>
          <cell r="N144">
            <v>148754.16419676261</v>
          </cell>
          <cell r="O144">
            <v>139941.52820057175</v>
          </cell>
          <cell r="P144">
            <v>140061.86342724942</v>
          </cell>
          <cell r="Q144">
            <v>288006.47669728275</v>
          </cell>
          <cell r="R144">
            <v>168202.92127007173</v>
          </cell>
          <cell r="S144">
            <v>161636.92299902195</v>
          </cell>
          <cell r="T144">
            <v>161702.33915393247</v>
          </cell>
          <cell r="U144">
            <v>281271.43794010498</v>
          </cell>
          <cell r="V144">
            <v>174097.73719239928</v>
          </cell>
          <cell r="W144">
            <v>166459.01401029411</v>
          </cell>
          <cell r="X144">
            <v>166422.86613239069</v>
          </cell>
          <cell r="Y144">
            <v>-597949.57469837531</v>
          </cell>
        </row>
        <row r="145">
          <cell r="F145">
            <v>0</v>
          </cell>
          <cell r="G145">
            <v>0</v>
          </cell>
          <cell r="H145">
            <v>6179.970630955756</v>
          </cell>
          <cell r="I145">
            <v>103752.45637632557</v>
          </cell>
          <cell r="J145">
            <v>121716.82912793697</v>
          </cell>
          <cell r="K145">
            <v>121773.53035084455</v>
          </cell>
          <cell r="L145">
            <v>121798.74032264878</v>
          </cell>
          <cell r="M145">
            <v>147201.12926487392</v>
          </cell>
          <cell r="N145">
            <v>151813.58329729602</v>
          </cell>
          <cell r="O145">
            <v>151791.52086266113</v>
          </cell>
          <cell r="P145">
            <v>151740.91853175723</v>
          </cell>
          <cell r="Q145">
            <v>170388.43457373625</v>
          </cell>
          <cell r="R145">
            <v>173754.72731624666</v>
          </cell>
          <cell r="S145">
            <v>173676.04298996716</v>
          </cell>
          <cell r="T145">
            <v>173572.88778844295</v>
          </cell>
          <cell r="U145">
            <v>179431.01881145043</v>
          </cell>
          <cell r="V145">
            <v>181356.13217486395</v>
          </cell>
          <cell r="W145">
            <v>181289.80735067005</v>
          </cell>
          <cell r="X145">
            <v>181138.91821983876</v>
          </cell>
          <cell r="Y145">
            <v>144103.80824800889</v>
          </cell>
        </row>
        <row r="146">
          <cell r="F146">
            <v>0</v>
          </cell>
          <cell r="G146">
            <v>0</v>
          </cell>
          <cell r="H146">
            <v>40893.068320631181</v>
          </cell>
          <cell r="I146">
            <v>1042757.8581387469</v>
          </cell>
          <cell r="J146">
            <v>5002.0904466738684</v>
          </cell>
          <cell r="K146">
            <v>5002.090442314211</v>
          </cell>
          <cell r="L146">
            <v>5002.090442314211</v>
          </cell>
          <cell r="M146">
            <v>566862.20287842723</v>
          </cell>
          <cell r="N146">
            <v>5624.5766471730785</v>
          </cell>
          <cell r="O146">
            <v>5624.5782194004569</v>
          </cell>
          <cell r="P146">
            <v>5624.5782194004578</v>
          </cell>
          <cell r="Q146">
            <v>554097.2854093893</v>
          </cell>
          <cell r="R146">
            <v>6567.2986365433753</v>
          </cell>
          <cell r="S146">
            <v>6567.1597880953086</v>
          </cell>
          <cell r="T146">
            <v>6567.1597880953086</v>
          </cell>
          <cell r="U146">
            <v>539052.28865030746</v>
          </cell>
          <cell r="V146">
            <v>7591.108815366113</v>
          </cell>
          <cell r="W146">
            <v>7590.5897905616366</v>
          </cell>
          <cell r="X146">
            <v>7590.5897905616384</v>
          </cell>
          <cell r="Y146">
            <v>-1833843.4264469505</v>
          </cell>
        </row>
        <row r="147">
          <cell r="F147">
            <v>0</v>
          </cell>
          <cell r="G147">
            <v>0</v>
          </cell>
          <cell r="H147">
            <v>38919.887055490028</v>
          </cell>
          <cell r="I147">
            <v>1095.060540989964</v>
          </cell>
          <cell r="J147">
            <v>788.37009568872759</v>
          </cell>
          <cell r="K147">
            <v>1396.5106457844042</v>
          </cell>
          <cell r="L147">
            <v>1807.4377090952878</v>
          </cell>
          <cell r="M147">
            <v>84853.709685282345</v>
          </cell>
          <cell r="N147">
            <v>65781.373068449961</v>
          </cell>
          <cell r="O147">
            <v>42140.46668585595</v>
          </cell>
          <cell r="P147">
            <v>12454.173635471272</v>
          </cell>
          <cell r="Q147">
            <v>91858.888383978745</v>
          </cell>
          <cell r="R147">
            <v>73353.730144154077</v>
          </cell>
          <cell r="S147">
            <v>50375.715893689536</v>
          </cell>
          <cell r="T147">
            <v>21492.018024056921</v>
          </cell>
          <cell r="U147">
            <v>91870.119364209531</v>
          </cell>
          <cell r="V147">
            <v>74011.239541836709</v>
          </cell>
          <cell r="W147">
            <v>51869.664318115552</v>
          </cell>
          <cell r="X147">
            <v>24008.88424922213</v>
          </cell>
          <cell r="Y147">
            <v>-331416.38189172663</v>
          </cell>
        </row>
        <row r="148">
          <cell r="F148">
            <v>0</v>
          </cell>
          <cell r="G148">
            <v>0</v>
          </cell>
          <cell r="H148">
            <v>6996.7522847266382</v>
          </cell>
          <cell r="I148">
            <v>4009.3407237405818</v>
          </cell>
          <cell r="J148">
            <v>4921.5610449696724</v>
          </cell>
          <cell r="K148">
            <v>5288.7953091868394</v>
          </cell>
          <cell r="L148">
            <v>5665.4432496762211</v>
          </cell>
          <cell r="M148">
            <v>47974.991860615824</v>
          </cell>
          <cell r="N148">
            <v>49150.985416248892</v>
          </cell>
          <cell r="O148">
            <v>50440.497194968717</v>
          </cell>
          <cell r="P148">
            <v>52007.59834596391</v>
          </cell>
          <cell r="Q148">
            <v>59355.421659761312</v>
          </cell>
          <cell r="R148">
            <v>62131.800255316775</v>
          </cell>
          <cell r="S148">
            <v>65922.354098800482</v>
          </cell>
          <cell r="T148">
            <v>70516.324693574308</v>
          </cell>
          <cell r="U148">
            <v>59175.159212509461</v>
          </cell>
          <cell r="V148">
            <v>61658.961560110736</v>
          </cell>
          <cell r="W148">
            <v>65369.585312931536</v>
          </cell>
          <cell r="X148">
            <v>69863.408184623229</v>
          </cell>
          <cell r="Y148">
            <v>-957.25572889929754</v>
          </cell>
        </row>
        <row r="149">
          <cell r="F149">
            <v>0</v>
          </cell>
          <cell r="G149">
            <v>0</v>
          </cell>
          <cell r="H149">
            <v>6665.1100832973725</v>
          </cell>
          <cell r="I149">
            <v>295.73159258160479</v>
          </cell>
          <cell r="J149">
            <v>761.28944029209515</v>
          </cell>
          <cell r="K149">
            <v>1107.4146228603609</v>
          </cell>
          <cell r="L149">
            <v>1479.1972927364427</v>
          </cell>
          <cell r="M149">
            <v>40813.970795347224</v>
          </cell>
          <cell r="N149">
            <v>43370.890841039123</v>
          </cell>
          <cell r="O149">
            <v>47723.92481376107</v>
          </cell>
          <cell r="P149">
            <v>53291.555038529441</v>
          </cell>
          <cell r="Q149">
            <v>61364.183679769143</v>
          </cell>
          <cell r="R149">
            <v>62807.757533759926</v>
          </cell>
          <cell r="S149">
            <v>66298.530307595385</v>
          </cell>
          <cell r="T149">
            <v>70953.556760146166</v>
          </cell>
          <cell r="U149">
            <v>77725.846279585719</v>
          </cell>
          <cell r="V149">
            <v>78281.032536539657</v>
          </cell>
          <cell r="W149">
            <v>80797.407801976151</v>
          </cell>
          <cell r="X149">
            <v>84414.610749433778</v>
          </cell>
          <cell r="Y149">
            <v>33383.911144429541</v>
          </cell>
        </row>
        <row r="150">
          <cell r="F150">
            <v>0</v>
          </cell>
          <cell r="G150">
            <v>0</v>
          </cell>
          <cell r="H150">
            <v>12374.788651772818</v>
          </cell>
          <cell r="I150">
            <v>0</v>
          </cell>
          <cell r="J150">
            <v>478.82910493355928</v>
          </cell>
          <cell r="K150">
            <v>1124.3177428375498</v>
          </cell>
          <cell r="L150">
            <v>1746.9327589622753</v>
          </cell>
          <cell r="M150">
            <v>80021.363543914806</v>
          </cell>
          <cell r="N150">
            <v>74666.993117488382</v>
          </cell>
          <cell r="O150">
            <v>72699.926204400967</v>
          </cell>
          <cell r="P150">
            <v>70595.124352974439</v>
          </cell>
          <cell r="Q150">
            <v>144626.34575661377</v>
          </cell>
          <cell r="R150">
            <v>136618.62087532558</v>
          </cell>
          <cell r="S150">
            <v>131646.43499208678</v>
          </cell>
          <cell r="T150">
            <v>126399.63617957926</v>
          </cell>
          <cell r="U150">
            <v>194590.48148285423</v>
          </cell>
          <cell r="V150">
            <v>183438.67818764626</v>
          </cell>
          <cell r="W150">
            <v>174949.13548843397</v>
          </cell>
          <cell r="X150">
            <v>166023.57299210134</v>
          </cell>
          <cell r="Y150">
            <v>105353.96085406182</v>
          </cell>
        </row>
        <row r="151">
          <cell r="F151">
            <v>0</v>
          </cell>
          <cell r="G151">
            <v>0</v>
          </cell>
          <cell r="H151">
            <v>17742.019948924109</v>
          </cell>
          <cell r="I151">
            <v>23446.436980939077</v>
          </cell>
          <cell r="J151">
            <v>28007.861634217203</v>
          </cell>
          <cell r="K151">
            <v>28884.591173331744</v>
          </cell>
          <cell r="L151">
            <v>29723.757384253862</v>
          </cell>
          <cell r="M151">
            <v>141033.54165054328</v>
          </cell>
          <cell r="N151">
            <v>132827.32999807195</v>
          </cell>
          <cell r="O151">
            <v>129370.79531787895</v>
          </cell>
          <cell r="P151">
            <v>125642.41098174428</v>
          </cell>
          <cell r="Q151">
            <v>229592.96117169369</v>
          </cell>
          <cell r="R151">
            <v>216474.13864607271</v>
          </cell>
          <cell r="S151">
            <v>207776.55867086269</v>
          </cell>
          <cell r="T151">
            <v>198524.42756105063</v>
          </cell>
          <cell r="U151">
            <v>287374.12745642709</v>
          </cell>
          <cell r="V151">
            <v>268643.22349340771</v>
          </cell>
          <cell r="W151">
            <v>253685.76676507431</v>
          </cell>
          <cell r="X151">
            <v>237814.88963285682</v>
          </cell>
          <cell r="Y151">
            <v>138540.9537838882</v>
          </cell>
        </row>
        <row r="152">
          <cell r="F152">
            <v>0</v>
          </cell>
          <cell r="G152">
            <v>0</v>
          </cell>
          <cell r="H152">
            <v>24488.057159867592</v>
          </cell>
          <cell r="I152">
            <v>12793.681865297185</v>
          </cell>
          <cell r="J152">
            <v>15803.53636362806</v>
          </cell>
          <cell r="K152">
            <v>17085.798270095987</v>
          </cell>
          <cell r="L152">
            <v>18296.833751847877</v>
          </cell>
          <cell r="M152">
            <v>168921.30850752728</v>
          </cell>
          <cell r="N152">
            <v>164434.40714079083</v>
          </cell>
          <cell r="O152">
            <v>157271.33011394704</v>
          </cell>
          <cell r="P152">
            <v>149292.45211278534</v>
          </cell>
          <cell r="Q152">
            <v>279006.83230216615</v>
          </cell>
          <cell r="R152">
            <v>263967.90319883631</v>
          </cell>
          <cell r="S152">
            <v>245305.23940806955</v>
          </cell>
          <cell r="T152">
            <v>224786.42237040086</v>
          </cell>
          <cell r="U152">
            <v>336274.32530207746</v>
          </cell>
          <cell r="V152">
            <v>306843.58551918261</v>
          </cell>
          <cell r="W152">
            <v>272414.76007215766</v>
          </cell>
          <cell r="X152">
            <v>234862.30697489367</v>
          </cell>
          <cell r="Y152">
            <v>123310.11881328351</v>
          </cell>
        </row>
        <row r="153">
          <cell r="F153">
            <v>0</v>
          </cell>
          <cell r="G153">
            <v>0</v>
          </cell>
          <cell r="H153">
            <v>20446.53416031559</v>
          </cell>
          <cell r="I153">
            <v>521378.92906937347</v>
          </cell>
          <cell r="J153">
            <v>2501.0452233369342</v>
          </cell>
          <cell r="K153">
            <v>2501.0452211571055</v>
          </cell>
          <cell r="L153">
            <v>2501.0452211571055</v>
          </cell>
          <cell r="M153">
            <v>283431.10143921361</v>
          </cell>
          <cell r="N153">
            <v>2812.2883235865393</v>
          </cell>
          <cell r="O153">
            <v>2812.2891097002284</v>
          </cell>
          <cell r="P153">
            <v>2812.2891097002289</v>
          </cell>
          <cell r="Q153">
            <v>277048.64270469465</v>
          </cell>
          <cell r="R153">
            <v>3283.6493182716877</v>
          </cell>
          <cell r="S153">
            <v>3283.5798940476543</v>
          </cell>
          <cell r="T153">
            <v>3283.5798940476543</v>
          </cell>
          <cell r="U153">
            <v>269526.14432515373</v>
          </cell>
          <cell r="V153">
            <v>3795.5544076830565</v>
          </cell>
          <cell r="W153">
            <v>3795.2948952808183</v>
          </cell>
          <cell r="X153">
            <v>3795.2948952808192</v>
          </cell>
          <cell r="Y153">
            <v>-916921.71322347526</v>
          </cell>
        </row>
        <row r="154">
          <cell r="F154">
            <v>0</v>
          </cell>
          <cell r="G154">
            <v>0</v>
          </cell>
          <cell r="H154">
            <v>144278.3327952913</v>
          </cell>
          <cell r="I154">
            <v>460329.5899427798</v>
          </cell>
          <cell r="J154">
            <v>400953.60511829681</v>
          </cell>
          <cell r="K154">
            <v>341533.98688333482</v>
          </cell>
          <cell r="L154">
            <v>282071.16826650145</v>
          </cell>
          <cell r="M154">
            <v>472360.72383001994</v>
          </cell>
          <cell r="N154">
            <v>412553.61216593161</v>
          </cell>
          <cell r="O154">
            <v>352825.95762660546</v>
          </cell>
          <cell r="P154">
            <v>293177.6862030272</v>
          </cell>
          <cell r="Q154">
            <v>466730.08457589278</v>
          </cell>
          <cell r="R154">
            <v>408257.13155963022</v>
          </cell>
          <cell r="S154">
            <v>349897.58453103644</v>
          </cell>
          <cell r="T154">
            <v>291651.29368051712</v>
          </cell>
          <cell r="U154">
            <v>456453.9091854553</v>
          </cell>
          <cell r="V154">
            <v>398878.063496446</v>
          </cell>
          <cell r="W154">
            <v>341420.46073282615</v>
          </cell>
          <cell r="X154">
            <v>284081.11264186841</v>
          </cell>
          <cell r="Y154">
            <v>-690256.44860502717</v>
          </cell>
        </row>
        <row r="155">
          <cell r="F155">
            <v>0</v>
          </cell>
          <cell r="G155">
            <v>0</v>
          </cell>
          <cell r="H155">
            <v>13262.530685311649</v>
          </cell>
          <cell r="I155">
            <v>118344.84661098609</v>
          </cell>
          <cell r="J155">
            <v>119492.64748002736</v>
          </cell>
          <cell r="K155">
            <v>119819.45660319904</v>
          </cell>
          <cell r="L155">
            <v>120145.41638430451</v>
          </cell>
          <cell r="M155">
            <v>124396.96322713461</v>
          </cell>
          <cell r="N155">
            <v>124625.75603276963</v>
          </cell>
          <cell r="O155">
            <v>124723.40859428163</v>
          </cell>
          <cell r="P155">
            <v>124821.06154735803</v>
          </cell>
          <cell r="Q155">
            <v>118361.67885391765</v>
          </cell>
          <cell r="R155">
            <v>118481.87025353496</v>
          </cell>
          <cell r="S155">
            <v>118487.65853006201</v>
          </cell>
          <cell r="T155">
            <v>118493.52593144259</v>
          </cell>
          <cell r="U155">
            <v>116614.79115987851</v>
          </cell>
          <cell r="V155">
            <v>116767.67028693054</v>
          </cell>
          <cell r="W155">
            <v>116764.49863905059</v>
          </cell>
          <cell r="X155">
            <v>116761.47854593098</v>
          </cell>
          <cell r="Y155">
            <v>25232.635301965383</v>
          </cell>
        </row>
        <row r="156">
          <cell r="F156">
            <v>0</v>
          </cell>
          <cell r="G156">
            <v>0</v>
          </cell>
          <cell r="H156">
            <v>6759.2629262096852</v>
          </cell>
          <cell r="I156">
            <v>60382.067677950632</v>
          </cell>
          <cell r="J156">
            <v>60967.180112198359</v>
          </cell>
          <cell r="K156">
            <v>61133.472972693155</v>
          </cell>
          <cell r="L156">
            <v>61299.422624576262</v>
          </cell>
          <cell r="M156">
            <v>61440.252228729114</v>
          </cell>
          <cell r="N156">
            <v>61537.174844433815</v>
          </cell>
          <cell r="O156">
            <v>61581.183547457724</v>
          </cell>
          <cell r="P156">
            <v>61625.101421771804</v>
          </cell>
          <cell r="Q156">
            <v>60466.329615007715</v>
          </cell>
          <cell r="R156">
            <v>60544.870493488772</v>
          </cell>
          <cell r="S156">
            <v>60552.081290560454</v>
          </cell>
          <cell r="T156">
            <v>60559.277205525083</v>
          </cell>
          <cell r="U156">
            <v>59989.831137353933</v>
          </cell>
          <cell r="V156">
            <v>60071.591048983377</v>
          </cell>
          <cell r="W156">
            <v>60071.922928790766</v>
          </cell>
          <cell r="X156">
            <v>60072.254116884564</v>
          </cell>
          <cell r="Y156">
            <v>13486.119106893551</v>
          </cell>
        </row>
        <row r="157"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30841.227051232803</v>
          </cell>
          <cell r="N157">
            <v>147.94480424442355</v>
          </cell>
          <cell r="O157">
            <v>147.94480411547971</v>
          </cell>
          <cell r="P157">
            <v>147.94480411547971</v>
          </cell>
          <cell r="Q157">
            <v>42179.32002435629</v>
          </cell>
          <cell r="R157">
            <v>288.26376056439335</v>
          </cell>
          <cell r="S157">
            <v>288.26380695927514</v>
          </cell>
          <cell r="T157">
            <v>288.26380695927514</v>
          </cell>
          <cell r="U157">
            <v>43900.723762067893</v>
          </cell>
          <cell r="V157">
            <v>397.02229019014749</v>
          </cell>
          <cell r="W157">
            <v>397.01822178591794</v>
          </cell>
          <cell r="X157">
            <v>397.018221785918</v>
          </cell>
          <cell r="Y157">
            <v>43112.30604396799</v>
          </cell>
        </row>
        <row r="158">
          <cell r="F158">
            <v>0</v>
          </cell>
          <cell r="G158">
            <v>0</v>
          </cell>
          <cell r="H158">
            <v>938.31157328233758</v>
          </cell>
          <cell r="I158">
            <v>23887.375710611541</v>
          </cell>
          <cell r="J158">
            <v>114.73165294523236</v>
          </cell>
          <cell r="K158">
            <v>114.75535716120055</v>
          </cell>
          <cell r="L158">
            <v>114.73157111196829</v>
          </cell>
          <cell r="M158">
            <v>24496.816937509946</v>
          </cell>
          <cell r="N158">
            <v>11735.054637970738</v>
          </cell>
          <cell r="O158">
            <v>11766.873328811729</v>
          </cell>
          <cell r="P158">
            <v>11798.598060847769</v>
          </cell>
          <cell r="Q158">
            <v>22912.846112971827</v>
          </cell>
          <cell r="R158">
            <v>10350.754314761856</v>
          </cell>
          <cell r="S158">
            <v>10355.067807888187</v>
          </cell>
          <cell r="T158">
            <v>10359.392485776463</v>
          </cell>
          <cell r="U158">
            <v>22488.310520059669</v>
          </cell>
          <cell r="V158">
            <v>10303.328961615625</v>
          </cell>
          <cell r="W158">
            <v>10304.050712380231</v>
          </cell>
          <cell r="X158">
            <v>10304.749645195965</v>
          </cell>
          <cell r="Y158">
            <v>-32180.41029823092</v>
          </cell>
        </row>
        <row r="159">
          <cell r="F159">
            <v>0</v>
          </cell>
          <cell r="G159">
            <v>0</v>
          </cell>
          <cell r="H159">
            <v>2387.255523356097</v>
          </cell>
          <cell r="I159">
            <v>21302.072389977497</v>
          </cell>
          <cell r="J159">
            <v>21508.676546404924</v>
          </cell>
          <cell r="K159">
            <v>21567.502188575832</v>
          </cell>
          <cell r="L159">
            <v>21626.174949174812</v>
          </cell>
          <cell r="M159">
            <v>27678.917866462696</v>
          </cell>
          <cell r="N159">
            <v>27771.403425263466</v>
          </cell>
          <cell r="O159">
            <v>27803.600374496382</v>
          </cell>
          <cell r="P159">
            <v>27835.755824705848</v>
          </cell>
          <cell r="Q159">
            <v>25486.618140989831</v>
          </cell>
          <cell r="R159">
            <v>25505.119991497326</v>
          </cell>
          <cell r="S159">
            <v>25506.723056312861</v>
          </cell>
          <cell r="T159">
            <v>25508.356391109861</v>
          </cell>
          <cell r="U159">
            <v>24808.942612681065</v>
          </cell>
          <cell r="V159">
            <v>24838.948397613291</v>
          </cell>
          <cell r="W159">
            <v>24837.434022266389</v>
          </cell>
          <cell r="X159">
            <v>24835.950928210026</v>
          </cell>
          <cell r="Y159">
            <v>8145.0682861354971</v>
          </cell>
        </row>
        <row r="160">
          <cell r="F160">
            <v>0</v>
          </cell>
          <cell r="G160">
            <v>0</v>
          </cell>
          <cell r="H160">
            <v>16112.547844697579</v>
          </cell>
          <cell r="I160">
            <v>-1466665.9341425197</v>
          </cell>
          <cell r="J160">
            <v>-37952.709789887653</v>
          </cell>
          <cell r="K160">
            <v>0.51784073193204938</v>
          </cell>
          <cell r="L160">
            <v>-5.8327231457877564E-6</v>
          </cell>
          <cell r="M160">
            <v>111187.11898535574</v>
          </cell>
          <cell r="N160">
            <v>2117.5951775539738</v>
          </cell>
          <cell r="O160">
            <v>-1.6826933654215906E-2</v>
          </cell>
          <cell r="P160">
            <v>1.3366904125122758E-7</v>
          </cell>
          <cell r="Q160">
            <v>416585.73353197833</v>
          </cell>
          <cell r="R160">
            <v>7934.0120367835998</v>
          </cell>
          <cell r="S160">
            <v>-6.3045616823752482E-2</v>
          </cell>
          <cell r="T160">
            <v>5.0081923738898309E-7</v>
          </cell>
          <cell r="U160">
            <v>69295.543285739011</v>
          </cell>
          <cell r="V160">
            <v>-1014.900938576304</v>
          </cell>
          <cell r="W160">
            <v>-28.58823500490022</v>
          </cell>
          <cell r="X160">
            <v>7.133168420412762E-4</v>
          </cell>
          <cell r="Y160">
            <v>199047.25372833334</v>
          </cell>
        </row>
        <row r="161">
          <cell r="F161">
            <v>0</v>
          </cell>
          <cell r="G161">
            <v>0</v>
          </cell>
          <cell r="H161">
            <v>-57954.327982987874</v>
          </cell>
          <cell r="I161">
            <v>0</v>
          </cell>
          <cell r="J161">
            <v>-18608.249338662063</v>
          </cell>
          <cell r="K161">
            <v>-18120.230424082431</v>
          </cell>
          <cell r="L161">
            <v>-17577.886815795522</v>
          </cell>
          <cell r="M161">
            <v>37418.934924211746</v>
          </cell>
          <cell r="N161">
            <v>37686.836531849971</v>
          </cell>
          <cell r="O161">
            <v>36811.904964621499</v>
          </cell>
          <cell r="P161">
            <v>35842.192454337819</v>
          </cell>
          <cell r="Q161">
            <v>238565.77631635638</v>
          </cell>
          <cell r="R161">
            <v>235848.78324334038</v>
          </cell>
          <cell r="S161">
            <v>228406.82519437998</v>
          </cell>
          <cell r="T161">
            <v>220103.14304484081</v>
          </cell>
          <cell r="U161">
            <v>244584.03158430583</v>
          </cell>
          <cell r="V161">
            <v>231727.23179149991</v>
          </cell>
          <cell r="W161">
            <v>217608.88025048445</v>
          </cell>
          <cell r="X161">
            <v>201676.20393551083</v>
          </cell>
          <cell r="Y161">
            <v>284309.67663209722</v>
          </cell>
        </row>
        <row r="162">
          <cell r="F162">
            <v>0</v>
          </cell>
          <cell r="G162">
            <v>0</v>
          </cell>
          <cell r="H162">
            <v>-2536.0355827705816</v>
          </cell>
          <cell r="I162">
            <v>0</v>
          </cell>
          <cell r="J162">
            <v>-1992.1446632365826</v>
          </cell>
          <cell r="K162">
            <v>-2348.0982721491205</v>
          </cell>
          <cell r="L162">
            <v>-2345.1017466424755</v>
          </cell>
          <cell r="M162">
            <v>4125.3833006819004</v>
          </cell>
          <cell r="N162">
            <v>4673.1047041635611</v>
          </cell>
          <cell r="O162">
            <v>4667.137490710089</v>
          </cell>
          <cell r="P162">
            <v>4661.1871886590679</v>
          </cell>
          <cell r="Q162">
            <v>28916.025482353638</v>
          </cell>
          <cell r="R162">
            <v>30953.873442962089</v>
          </cell>
          <cell r="S162">
            <v>30914.374342729134</v>
          </cell>
          <cell r="T162">
            <v>30874.960490655965</v>
          </cell>
          <cell r="U162">
            <v>35556.050115988881</v>
          </cell>
          <cell r="V162">
            <v>36045.512581894363</v>
          </cell>
          <cell r="W162">
            <v>36144.870284940349</v>
          </cell>
          <cell r="X162">
            <v>36098.571402572867</v>
          </cell>
          <cell r="Y162">
            <v>44913.816013623757</v>
          </cell>
        </row>
        <row r="163">
          <cell r="F163">
            <v>0</v>
          </cell>
          <cell r="G163">
            <v>0</v>
          </cell>
          <cell r="H163">
            <v>-553.20641054575935</v>
          </cell>
          <cell r="I163">
            <v>0</v>
          </cell>
          <cell r="J163">
            <v>-355.78475256466891</v>
          </cell>
          <cell r="K163">
            <v>-464.22831188583064</v>
          </cell>
          <cell r="L163">
            <v>-519.4567365744665</v>
          </cell>
          <cell r="M163">
            <v>576.43794143428045</v>
          </cell>
          <cell r="N163">
            <v>742.59719414895847</v>
          </cell>
          <cell r="O163">
            <v>827.21800076860495</v>
          </cell>
          <cell r="P163">
            <v>923.16247274037437</v>
          </cell>
          <cell r="Q163">
            <v>5364.8907387437785</v>
          </cell>
          <cell r="R163">
            <v>6379.1142265119743</v>
          </cell>
          <cell r="S163">
            <v>7144.1943754975146</v>
          </cell>
          <cell r="T163">
            <v>8015.7977198001936</v>
          </cell>
          <cell r="U163">
            <v>9856.5854789266596</v>
          </cell>
          <cell r="V163">
            <v>12042.54236958712</v>
          </cell>
          <cell r="W163">
            <v>13814.339832453974</v>
          </cell>
          <cell r="X163">
            <v>15661.710150414949</v>
          </cell>
          <cell r="Y163">
            <v>16558.464983058286</v>
          </cell>
        </row>
        <row r="164"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4.5873072472628528E-6</v>
          </cell>
          <cell r="W164">
            <v>-6.2104180598644859E-11</v>
          </cell>
          <cell r="X164">
            <v>7.0805937268143291E-16</v>
          </cell>
          <cell r="Y164">
            <v>-1.3208517657161724E-5</v>
          </cell>
        </row>
        <row r="165">
          <cell r="F165">
            <v>0</v>
          </cell>
          <cell r="G165">
            <v>0</v>
          </cell>
          <cell r="H165">
            <v>999.49520600608798</v>
          </cell>
          <cell r="I165">
            <v>0</v>
          </cell>
          <cell r="J165">
            <v>-2351.6670844183418</v>
          </cell>
          <cell r="K165">
            <v>3.2127508373708105E-2</v>
          </cell>
          <cell r="L165">
            <v>-3.6155760042818891E-7</v>
          </cell>
          <cell r="M165">
            <v>6892.1927782332587</v>
          </cell>
          <cell r="N165">
            <v>131.26082263276271</v>
          </cell>
          <cell r="O165">
            <v>-1.0441501540465799E-3</v>
          </cell>
          <cell r="P165">
            <v>8.3008103437714285E-9</v>
          </cell>
          <cell r="Q165">
            <v>25854.423544285801</v>
          </cell>
          <cell r="R165">
            <v>492.24048254952538</v>
          </cell>
          <cell r="S165">
            <v>-3.9158680591650811E-3</v>
          </cell>
          <cell r="T165">
            <v>3.1134949772380957E-8</v>
          </cell>
          <cell r="U165">
            <v>4301.2845200400425</v>
          </cell>
          <cell r="V165">
            <v>-63.068942067646574</v>
          </cell>
          <cell r="W165">
            <v>-1.77730107611316</v>
          </cell>
          <cell r="X165">
            <v>4.4362611070853118E-5</v>
          </cell>
          <cell r="Y165">
            <v>12379.149602864005</v>
          </cell>
        </row>
        <row r="166">
          <cell r="F166">
            <v>0</v>
          </cell>
          <cell r="G166">
            <v>0</v>
          </cell>
          <cell r="H166">
            <v>-319.54048342909334</v>
          </cell>
          <cell r="I166">
            <v>0</v>
          </cell>
          <cell r="J166">
            <v>-251.01022756780941</v>
          </cell>
          <cell r="K166">
            <v>-295.86038229078918</v>
          </cell>
          <cell r="L166">
            <v>-295.4828200769519</v>
          </cell>
          <cell r="M166">
            <v>519.79829588591963</v>
          </cell>
          <cell r="N166">
            <v>553.13510908039621</v>
          </cell>
          <cell r="O166">
            <v>546.00868769448152</v>
          </cell>
          <cell r="P166">
            <v>545.31261255350546</v>
          </cell>
          <cell r="Q166">
            <v>3717.2981425708235</v>
          </cell>
          <cell r="R166">
            <v>4019.3702810136356</v>
          </cell>
          <cell r="S166">
            <v>4020.6286372768168</v>
          </cell>
          <cell r="T166">
            <v>4015.5025418721498</v>
          </cell>
          <cell r="U166">
            <v>4924.3985990108376</v>
          </cell>
          <cell r="V166">
            <v>5036.1808349626108</v>
          </cell>
          <cell r="W166">
            <v>5052.276003913008</v>
          </cell>
          <cell r="X166">
            <v>5045.8073646034118</v>
          </cell>
          <cell r="Y166">
            <v>5732.2726436720595</v>
          </cell>
        </row>
        <row r="167">
          <cell r="F167">
            <v>0</v>
          </cell>
          <cell r="G167">
            <v>0</v>
          </cell>
          <cell r="H167">
            <v>8056.2739223487897</v>
          </cell>
          <cell r="I167">
            <v>-733332.96707125986</v>
          </cell>
          <cell r="J167">
            <v>-18976.354894943826</v>
          </cell>
          <cell r="K167">
            <v>0.25892036596602469</v>
          </cell>
          <cell r="L167">
            <v>-2.9163615728938782E-6</v>
          </cell>
          <cell r="M167">
            <v>55593.559492677872</v>
          </cell>
          <cell r="N167">
            <v>1058.7975887769869</v>
          </cell>
          <cell r="O167">
            <v>-8.413466827107953E-3</v>
          </cell>
          <cell r="P167">
            <v>6.6834520625613792E-8</v>
          </cell>
          <cell r="Q167">
            <v>208292.86676598917</v>
          </cell>
          <cell r="R167">
            <v>3967.0060183917999</v>
          </cell>
          <cell r="S167">
            <v>-3.1522808411876241E-2</v>
          </cell>
          <cell r="T167">
            <v>2.5040961869449155E-7</v>
          </cell>
          <cell r="U167">
            <v>34647.771642869506</v>
          </cell>
          <cell r="V167">
            <v>-507.45046928815202</v>
          </cell>
          <cell r="W167">
            <v>-14.29411750245011</v>
          </cell>
          <cell r="X167">
            <v>3.566584210206381E-4</v>
          </cell>
          <cell r="Y167">
            <v>99523.626864166668</v>
          </cell>
        </row>
        <row r="168">
          <cell r="F168">
            <v>0</v>
          </cell>
          <cell r="G168">
            <v>0</v>
          </cell>
          <cell r="H168">
            <v>-755203.01393075637</v>
          </cell>
          <cell r="I168">
            <v>-702323.16578523442</v>
          </cell>
          <cell r="J168">
            <v>-678011.04401742923</v>
          </cell>
          <cell r="K168">
            <v>-634656.09712789685</v>
          </cell>
          <cell r="L168">
            <v>-591410.85743576998</v>
          </cell>
          <cell r="M168">
            <v>-495678.43148096395</v>
          </cell>
          <cell r="N168">
            <v>-454863.58037803601</v>
          </cell>
          <cell r="O168">
            <v>-415208.54901373782</v>
          </cell>
          <cell r="P168">
            <v>-375653.88515408413</v>
          </cell>
          <cell r="Q168">
            <v>-139135.93042746029</v>
          </cell>
          <cell r="R168">
            <v>-108069.6147281976</v>
          </cell>
          <cell r="S168">
            <v>-81040.883413433679</v>
          </cell>
          <cell r="T168">
            <v>-54080.864791451386</v>
          </cell>
          <cell r="U168">
            <v>-6681.9267553822283</v>
          </cell>
          <cell r="V168">
            <v>-2065.3851974639838</v>
          </cell>
          <cell r="W168">
            <v>2909.4139893709253</v>
          </cell>
          <cell r="X168">
            <v>7885.8970770458691</v>
          </cell>
          <cell r="Y168">
            <v>107998.95049959239</v>
          </cell>
        </row>
        <row r="169">
          <cell r="F169">
            <v>0</v>
          </cell>
          <cell r="G169">
            <v>0</v>
          </cell>
          <cell r="H169">
            <v>-36179.521742802972</v>
          </cell>
          <cell r="I169">
            <v>-66814.82748155031</v>
          </cell>
          <cell r="J169">
            <v>-92471.3613742819</v>
          </cell>
          <cell r="K169">
            <v>-92711.402552748899</v>
          </cell>
          <cell r="L169">
            <v>-92593.19859097962</v>
          </cell>
          <cell r="M169">
            <v>-86017.704630197928</v>
          </cell>
          <cell r="N169">
            <v>-85355.916049157982</v>
          </cell>
          <cell r="O169">
            <v>-85247.10199764272</v>
          </cell>
          <cell r="P169">
            <v>-85138.417387935624</v>
          </cell>
          <cell r="Q169">
            <v>-60806.661655918724</v>
          </cell>
          <cell r="R169">
            <v>-58657.634502986752</v>
          </cell>
          <cell r="S169">
            <v>-58582.8846008732</v>
          </cell>
          <cell r="T169">
            <v>-58508.195164747216</v>
          </cell>
          <cell r="U169">
            <v>-20557.437740531957</v>
          </cell>
          <cell r="V169">
            <v>-8210.0282770483645</v>
          </cell>
          <cell r="W169">
            <v>-8054.4223320370056</v>
          </cell>
          <cell r="X169">
            <v>-8044.369606726561</v>
          </cell>
          <cell r="Y169">
            <v>812.63746502056438</v>
          </cell>
        </row>
        <row r="170">
          <cell r="F170">
            <v>0</v>
          </cell>
          <cell r="G170">
            <v>0</v>
          </cell>
          <cell r="H170">
            <v>-16591.853504924689</v>
          </cell>
          <cell r="I170">
            <v>-30640.585297368532</v>
          </cell>
          <cell r="J170">
            <v>-42398.576183494173</v>
          </cell>
          <cell r="K170">
            <v>-42508.342774321318</v>
          </cell>
          <cell r="L170">
            <v>-42454.146051161631</v>
          </cell>
          <cell r="M170">
            <v>-39444.626228380264</v>
          </cell>
          <cell r="N170">
            <v>-39141.639180812883</v>
          </cell>
          <cell r="O170">
            <v>-39091.740339573385</v>
          </cell>
          <cell r="P170">
            <v>-39041.900867708624</v>
          </cell>
          <cell r="Q170">
            <v>-27919.126737556442</v>
          </cell>
          <cell r="R170">
            <v>-26936.747108675667</v>
          </cell>
          <cell r="S170">
            <v>-26902.420394329987</v>
          </cell>
          <cell r="T170">
            <v>-26868.121526609437</v>
          </cell>
          <cell r="U170">
            <v>-10371.985274006151</v>
          </cell>
          <cell r="V170">
            <v>-5056.7277997106612</v>
          </cell>
          <cell r="W170">
            <v>-4988.5721521785317</v>
          </cell>
          <cell r="X170">
            <v>-4982.3106248705508</v>
          </cell>
          <cell r="Y170">
            <v>-859.4789596049277</v>
          </cell>
        </row>
        <row r="171"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-2352.456910195398</v>
          </cell>
          <cell r="V171">
            <v>-60.87419931660181</v>
          </cell>
          <cell r="W171">
            <v>8.3058996589186254E-4</v>
          </cell>
          <cell r="X171">
            <v>-9.3553886745089669E-9</v>
          </cell>
          <cell r="Y171">
            <v>178.33843433115513</v>
          </cell>
        </row>
        <row r="172">
          <cell r="F172">
            <v>0</v>
          </cell>
          <cell r="G172">
            <v>0</v>
          </cell>
          <cell r="H172">
            <v>997.94514954022418</v>
          </cell>
          <cell r="I172">
            <v>-90606.018285260623</v>
          </cell>
          <cell r="J172">
            <v>-2348.007882359384</v>
          </cell>
          <cell r="K172">
            <v>3.2077705813881134E-2</v>
          </cell>
          <cell r="L172">
            <v>-3.6099568461816711E-7</v>
          </cell>
          <cell r="M172">
            <v>234.00702226700378</v>
          </cell>
          <cell r="N172">
            <v>-9069.0114107800982</v>
          </cell>
          <cell r="O172">
            <v>-9223.9511939079548</v>
          </cell>
          <cell r="P172">
            <v>-9212.1899210068605</v>
          </cell>
          <cell r="Q172">
            <v>17917.76283796901</v>
          </cell>
          <cell r="R172">
            <v>-7085.3440034351461</v>
          </cell>
          <cell r="S172">
            <v>-7563.6233101553535</v>
          </cell>
          <cell r="T172">
            <v>-7553.9762968802934</v>
          </cell>
          <cell r="U172">
            <v>-1835.3828646172879</v>
          </cell>
          <cell r="V172">
            <v>-6344.1440120206307</v>
          </cell>
          <cell r="W172">
            <v>-6279.9600901630347</v>
          </cell>
          <cell r="X172">
            <v>-6270.1811574822896</v>
          </cell>
          <cell r="Y172">
            <v>10638.767711700029</v>
          </cell>
        </row>
        <row r="173">
          <cell r="F173">
            <v>0</v>
          </cell>
          <cell r="G173">
            <v>0</v>
          </cell>
          <cell r="H173">
            <v>-4558.6197395931749</v>
          </cell>
          <cell r="I173">
            <v>-8418.6682626753409</v>
          </cell>
          <cell r="J173">
            <v>-11651.39153315952</v>
          </cell>
          <cell r="K173">
            <v>-11681.636721646362</v>
          </cell>
          <cell r="L173">
            <v>-11666.743022463434</v>
          </cell>
          <cell r="M173">
            <v>-12034.776103578986</v>
          </cell>
          <cell r="N173">
            <v>-12410.857700801869</v>
          </cell>
          <cell r="O173">
            <v>-12401.445878950581</v>
          </cell>
          <cell r="P173">
            <v>-12385.634776662619</v>
          </cell>
          <cell r="Q173">
            <v>-8011.622205396744</v>
          </cell>
          <cell r="R173">
            <v>-7271.8649511229032</v>
          </cell>
          <cell r="S173">
            <v>-7256.2209120636635</v>
          </cell>
          <cell r="T173">
            <v>-7246.9697445628135</v>
          </cell>
          <cell r="U173">
            <v>-1363.3074395688727</v>
          </cell>
          <cell r="V173">
            <v>520.00948482929027</v>
          </cell>
          <cell r="W173">
            <v>541.83269186107668</v>
          </cell>
          <cell r="X173">
            <v>541.11462167061563</v>
          </cell>
          <cell r="Y173">
            <v>1784.1732013675219</v>
          </cell>
        </row>
        <row r="174">
          <cell r="F174">
            <v>0</v>
          </cell>
          <cell r="G174">
            <v>0</v>
          </cell>
          <cell r="H174">
            <v>92146.534108850406</v>
          </cell>
          <cell r="I174">
            <v>-7913040.8603855316</v>
          </cell>
          <cell r="J174">
            <v>-543320.54827631626</v>
          </cell>
          <cell r="K174">
            <v>15.609560076109538</v>
          </cell>
          <cell r="L174">
            <v>-3.4508452342292935E-4</v>
          </cell>
          <cell r="M174">
            <v>4472977.8334836988</v>
          </cell>
          <cell r="N174">
            <v>140598.88162601111</v>
          </cell>
          <cell r="O174">
            <v>-439.97544534513202</v>
          </cell>
          <cell r="P174">
            <v>2.1298665540952107E-2</v>
          </cell>
          <cell r="Q174">
            <v>1884112.5208873076</v>
          </cell>
          <cell r="R174">
            <v>43884.000608282993</v>
          </cell>
          <cell r="S174">
            <v>-649.56765284024095</v>
          </cell>
          <cell r="T174">
            <v>-0.28332574589597187</v>
          </cell>
          <cell r="U174">
            <v>484002.42115788348</v>
          </cell>
          <cell r="V174">
            <v>-44464.787658474917</v>
          </cell>
          <cell r="W174">
            <v>-1822.3458997379389</v>
          </cell>
          <cell r="X174">
            <v>-0.91430801845494658</v>
          </cell>
          <cell r="Y174">
            <v>-360607.75971784617</v>
          </cell>
        </row>
        <row r="175">
          <cell r="F175">
            <v>0</v>
          </cell>
          <cell r="G175">
            <v>0</v>
          </cell>
          <cell r="H175">
            <v>-87907.176396875831</v>
          </cell>
          <cell r="I175">
            <v>0</v>
          </cell>
          <cell r="J175">
            <v>-30052.970645628153</v>
          </cell>
          <cell r="K175">
            <v>-27873.013583192544</v>
          </cell>
          <cell r="L175">
            <v>-25699.723592779948</v>
          </cell>
          <cell r="M175">
            <v>222555.98253132199</v>
          </cell>
          <cell r="N175">
            <v>214192.41661741075</v>
          </cell>
          <cell r="O175">
            <v>197554.35502684143</v>
          </cell>
          <cell r="P175">
            <v>180986.18099880961</v>
          </cell>
          <cell r="Q175">
            <v>270515.04564432229</v>
          </cell>
          <cell r="R175">
            <v>251370.34861708275</v>
          </cell>
          <cell r="S175">
            <v>229666.62621508579</v>
          </cell>
          <cell r="T175">
            <v>208058.63547155718</v>
          </cell>
          <cell r="U175">
            <v>214557.79481885862</v>
          </cell>
          <cell r="V175">
            <v>190438.74584073722</v>
          </cell>
          <cell r="W175">
            <v>168897.44858793315</v>
          </cell>
          <cell r="X175">
            <v>147521.08938451757</v>
          </cell>
          <cell r="Y175">
            <v>108556.47316747493</v>
          </cell>
        </row>
        <row r="176">
          <cell r="F176">
            <v>0</v>
          </cell>
          <cell r="G176">
            <v>0</v>
          </cell>
          <cell r="H176">
            <v>-78963.214696823532</v>
          </cell>
          <cell r="I176">
            <v>0</v>
          </cell>
          <cell r="J176">
            <v>-69444.7505018581</v>
          </cell>
          <cell r="K176">
            <v>-76751.374297897521</v>
          </cell>
          <cell r="L176">
            <v>-71351.402475012481</v>
          </cell>
          <cell r="M176">
            <v>558997.85414677032</v>
          </cell>
          <cell r="N176">
            <v>589091.28727393516</v>
          </cell>
          <cell r="O176">
            <v>547316.89753334643</v>
          </cell>
          <cell r="P176">
            <v>505474.27234707313</v>
          </cell>
          <cell r="Q176">
            <v>736537.56775353034</v>
          </cell>
          <cell r="R176">
            <v>703901.63281325425</v>
          </cell>
          <cell r="S176">
            <v>647947.0610853245</v>
          </cell>
          <cell r="T176">
            <v>592146.04182090913</v>
          </cell>
          <cell r="U176">
            <v>628396.61158868938</v>
          </cell>
          <cell r="V176">
            <v>550083.27830075193</v>
          </cell>
          <cell r="W176">
            <v>490635.59064260032</v>
          </cell>
          <cell r="X176">
            <v>432979.18177433661</v>
          </cell>
          <cell r="Y176">
            <v>377668.80487685086</v>
          </cell>
        </row>
        <row r="177">
          <cell r="F177">
            <v>0</v>
          </cell>
          <cell r="G177">
            <v>0</v>
          </cell>
          <cell r="H177">
            <v>-2275.9211248939628</v>
          </cell>
          <cell r="I177">
            <v>0</v>
          </cell>
          <cell r="J177">
            <v>-1823.4877021410082</v>
          </cell>
          <cell r="K177">
            <v>-2140.0141307270915</v>
          </cell>
          <cell r="L177">
            <v>-2137.1628211329225</v>
          </cell>
          <cell r="M177">
            <v>14321.897102034272</v>
          </cell>
          <cell r="N177">
            <v>16325.390764096841</v>
          </cell>
          <cell r="O177">
            <v>16334.537297791754</v>
          </cell>
          <cell r="P177">
            <v>16312.635077633386</v>
          </cell>
          <cell r="Q177">
            <v>21007.308695499698</v>
          </cell>
          <cell r="R177">
            <v>21371.875735727946</v>
          </cell>
          <cell r="S177">
            <v>21340.595977858451</v>
          </cell>
          <cell r="T177">
            <v>21311.93758312759</v>
          </cell>
          <cell r="U177">
            <v>21680.993465073199</v>
          </cell>
          <cell r="V177">
            <v>21223.582389273564</v>
          </cell>
          <cell r="W177">
            <v>21189.980095191178</v>
          </cell>
          <cell r="X177">
            <v>21161.034089830006</v>
          </cell>
          <cell r="Y177">
            <v>17488.35983067724</v>
          </cell>
        </row>
        <row r="178">
          <cell r="F178">
            <v>0</v>
          </cell>
          <cell r="G178">
            <v>0</v>
          </cell>
          <cell r="H178">
            <v>-1876.9220964037315</v>
          </cell>
          <cell r="I178">
            <v>0</v>
          </cell>
          <cell r="J178">
            <v>-1463.6618344947867</v>
          </cell>
          <cell r="K178">
            <v>-1746.5340127124432</v>
          </cell>
          <cell r="L178">
            <v>-1776.8250528313415</v>
          </cell>
          <cell r="M178">
            <v>11395.918222622524</v>
          </cell>
          <cell r="N178">
            <v>13276.705902262238</v>
          </cell>
          <cell r="O178">
            <v>13547.458758158313</v>
          </cell>
          <cell r="P178">
            <v>13789.897435444771</v>
          </cell>
          <cell r="Q178">
            <v>17309.352546704064</v>
          </cell>
          <cell r="R178">
            <v>17858.035234406892</v>
          </cell>
          <cell r="S178">
            <v>18132.689308180641</v>
          </cell>
          <cell r="T178">
            <v>18410.177803945302</v>
          </cell>
          <cell r="U178">
            <v>18602.533675195871</v>
          </cell>
          <cell r="V178">
            <v>18550.03308508308</v>
          </cell>
          <cell r="W178">
            <v>18821.430527840013</v>
          </cell>
          <cell r="X178">
            <v>19088.552803154744</v>
          </cell>
          <cell r="Y178">
            <v>15711.237246758155</v>
          </cell>
        </row>
        <row r="179">
          <cell r="F179">
            <v>0</v>
          </cell>
          <cell r="G179">
            <v>0</v>
          </cell>
          <cell r="H179">
            <v>242.67826155798917</v>
          </cell>
          <cell r="I179">
            <v>0</v>
          </cell>
          <cell r="J179">
            <v>-1428.9647850893268</v>
          </cell>
          <cell r="K179">
            <v>4.1117217836869162E-2</v>
          </cell>
          <cell r="L179">
            <v>-9.0806103772573322E-7</v>
          </cell>
          <cell r="M179">
            <v>11769.727133049311</v>
          </cell>
          <cell r="N179">
            <v>369.93074413978218</v>
          </cell>
          <cell r="O179">
            <v>-1.1591603863164919</v>
          </cell>
          <cell r="P179">
            <v>5.615827654538433E-5</v>
          </cell>
          <cell r="Q179">
            <v>4964.7838584296551</v>
          </cell>
          <cell r="R179">
            <v>115.56598245252658</v>
          </cell>
          <cell r="S179">
            <v>-1.7132752180298809</v>
          </cell>
          <cell r="T179">
            <v>-7.4782272954160669E-4</v>
          </cell>
          <cell r="U179">
            <v>1275.5000741968377</v>
          </cell>
          <cell r="V179">
            <v>-117.33830687226553</v>
          </cell>
          <cell r="W179">
            <v>-4.8120827060041789</v>
          </cell>
          <cell r="X179">
            <v>-2.4154185253889514E-3</v>
          </cell>
          <cell r="Y179">
            <v>-952.65342274192597</v>
          </cell>
        </row>
        <row r="180">
          <cell r="F180">
            <v>0</v>
          </cell>
          <cell r="G180">
            <v>0</v>
          </cell>
          <cell r="H180">
            <v>-102.41645062022832</v>
          </cell>
          <cell r="I180">
            <v>0</v>
          </cell>
          <cell r="J180">
            <v>-82.056946596345369</v>
          </cell>
          <cell r="K180">
            <v>-96.300635882719121</v>
          </cell>
          <cell r="L180">
            <v>-96.172326950981528</v>
          </cell>
          <cell r="M180">
            <v>644.48536959154239</v>
          </cell>
          <cell r="N180">
            <v>742.39323858461785</v>
          </cell>
          <cell r="O180">
            <v>744.15030510088491</v>
          </cell>
          <cell r="P180">
            <v>743.15258570333003</v>
          </cell>
          <cell r="Q180">
            <v>884.44943838956794</v>
          </cell>
          <cell r="R180">
            <v>900.13263517431119</v>
          </cell>
          <cell r="S180">
            <v>900.03912809751546</v>
          </cell>
          <cell r="T180">
            <v>898.83041491346103</v>
          </cell>
          <cell r="U180">
            <v>825.12415834439969</v>
          </cell>
          <cell r="V180">
            <v>798.46228250300146</v>
          </cell>
          <cell r="W180">
            <v>797.74465499076291</v>
          </cell>
          <cell r="X180">
            <v>796.65122229051121</v>
          </cell>
          <cell r="Y180">
            <v>573.31039389136049</v>
          </cell>
        </row>
        <row r="181">
          <cell r="F181">
            <v>0</v>
          </cell>
          <cell r="G181">
            <v>0</v>
          </cell>
          <cell r="H181">
            <v>-38.001442837987305</v>
          </cell>
          <cell r="I181">
            <v>0</v>
          </cell>
          <cell r="J181">
            <v>-18.929657357300858</v>
          </cell>
          <cell r="K181">
            <v>-34.835962040542533</v>
          </cell>
          <cell r="L181">
            <v>-32.452658557694043</v>
          </cell>
          <cell r="M181">
            <v>149.90754662573465</v>
          </cell>
          <cell r="N181">
            <v>264.07281396322924</v>
          </cell>
          <cell r="O181">
            <v>248.909108658977</v>
          </cell>
          <cell r="P181">
            <v>230.43773028647536</v>
          </cell>
          <cell r="Q181">
            <v>291.0616802452991</v>
          </cell>
          <cell r="R181">
            <v>319.28798131110847</v>
          </cell>
          <cell r="S181">
            <v>295.60616492509752</v>
          </cell>
          <cell r="T181">
            <v>270.95109068796495</v>
          </cell>
          <cell r="U181">
            <v>275.95458606268556</v>
          </cell>
          <cell r="V181">
            <v>253.37273115441857</v>
          </cell>
          <cell r="W181">
            <v>226.12759257739566</v>
          </cell>
          <cell r="X181">
            <v>200.61748900091055</v>
          </cell>
          <cell r="Y181">
            <v>182.89473205959905</v>
          </cell>
        </row>
        <row r="182"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</row>
        <row r="183"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</row>
        <row r="184"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</row>
        <row r="185">
          <cell r="F185">
            <v>0</v>
          </cell>
          <cell r="G185">
            <v>0</v>
          </cell>
          <cell r="H185">
            <v>2218.7197473691626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280370.0408902627</v>
          </cell>
          <cell r="N185">
            <v>65046.92987801753</v>
          </cell>
          <cell r="O185">
            <v>55371.737530261868</v>
          </cell>
          <cell r="P185">
            <v>55189.857679004926</v>
          </cell>
          <cell r="Q185">
            <v>304361.55196998623</v>
          </cell>
          <cell r="R185">
            <v>97194.129854974875</v>
          </cell>
          <cell r="S185">
            <v>88756.372346624383</v>
          </cell>
          <cell r="T185">
            <v>91278.310507301198</v>
          </cell>
          <cell r="U185">
            <v>1001559.4606531621</v>
          </cell>
          <cell r="V185">
            <v>287047.2759764131</v>
          </cell>
          <cell r="W185">
            <v>252887.20458712842</v>
          </cell>
          <cell r="X185">
            <v>256446.74680469959</v>
          </cell>
          <cell r="Y185">
            <v>907040.11392947158</v>
          </cell>
        </row>
        <row r="186">
          <cell r="F186">
            <v>0</v>
          </cell>
          <cell r="G186">
            <v>0</v>
          </cell>
          <cell r="H186">
            <v>12430.638492343349</v>
          </cell>
          <cell r="I186">
            <v>189171.95985361573</v>
          </cell>
          <cell r="J186">
            <v>9438.4997883790165</v>
          </cell>
          <cell r="K186">
            <v>469.7520141286505</v>
          </cell>
          <cell r="L186">
            <v>469.67463667009343</v>
          </cell>
          <cell r="M186">
            <v>228898.56580014038</v>
          </cell>
          <cell r="N186">
            <v>50131.149452789032</v>
          </cell>
          <cell r="O186">
            <v>40335.841462366043</v>
          </cell>
          <cell r="P186">
            <v>40375.175306794292</v>
          </cell>
          <cell r="Q186">
            <v>154669.4400561433</v>
          </cell>
          <cell r="R186">
            <v>54096.718663433436</v>
          </cell>
          <cell r="S186">
            <v>47911.280865661509</v>
          </cell>
          <cell r="T186">
            <v>47928.954224326619</v>
          </cell>
          <cell r="U186">
            <v>550025.09184086276</v>
          </cell>
          <cell r="V186">
            <v>89334.432653226628</v>
          </cell>
          <cell r="W186">
            <v>56637.677248954918</v>
          </cell>
          <cell r="X186">
            <v>56629.057042248816</v>
          </cell>
          <cell r="Y186">
            <v>301233.65716869873</v>
          </cell>
        </row>
        <row r="187">
          <cell r="F187">
            <v>0</v>
          </cell>
          <cell r="G187">
            <v>0</v>
          </cell>
          <cell r="H187">
            <v>20137.951613195582</v>
          </cell>
          <cell r="I187">
            <v>0</v>
          </cell>
          <cell r="J187">
            <v>517.13543332824418</v>
          </cell>
          <cell r="K187">
            <v>1214.2631622645538</v>
          </cell>
          <cell r="L187">
            <v>1886.6873796792574</v>
          </cell>
          <cell r="M187">
            <v>153040.12305809086</v>
          </cell>
          <cell r="N187">
            <v>80800.132955471447</v>
          </cell>
          <cell r="O187">
            <v>78675.70068919778</v>
          </cell>
          <cell r="P187">
            <v>76402.514689657124</v>
          </cell>
          <cell r="Q187">
            <v>229196.66245453723</v>
          </cell>
          <cell r="R187">
            <v>147859.43540676119</v>
          </cell>
          <cell r="S187">
            <v>142489.47470296978</v>
          </cell>
          <cell r="T187">
            <v>136822.93198546165</v>
          </cell>
          <cell r="U187">
            <v>272363.46541226871</v>
          </cell>
          <cell r="V187">
            <v>198542.55651606334</v>
          </cell>
          <cell r="W187">
            <v>189373.8460070375</v>
          </cell>
          <cell r="X187">
            <v>179734.23851099826</v>
          </cell>
          <cell r="Y187">
            <v>167059.88073215741</v>
          </cell>
        </row>
        <row r="188">
          <cell r="F188">
            <v>0</v>
          </cell>
          <cell r="G188">
            <v>0</v>
          </cell>
          <cell r="H188">
            <v>45.843773947034769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-2352.4569101953971</v>
          </cell>
          <cell r="V188">
            <v>-30.437097364647272</v>
          </cell>
          <cell r="W188">
            <v>4.1529495189384096E-4</v>
          </cell>
          <cell r="X188">
            <v>-4.677693983224796E-9</v>
          </cell>
          <cell r="Y188">
            <v>89.169210561318707</v>
          </cell>
        </row>
        <row r="189">
          <cell r="F189">
            <v>0</v>
          </cell>
          <cell r="G189">
            <v>0</v>
          </cell>
          <cell r="H189">
            <v>6863.3699691149795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-115981.65125883406</v>
          </cell>
          <cell r="N189">
            <v>1.9885689046762657E-12</v>
          </cell>
          <cell r="O189">
            <v>-6.1413932259439323E-17</v>
          </cell>
          <cell r="P189">
            <v>1.2951517300306633E-21</v>
          </cell>
          <cell r="Q189">
            <v>-10645.055473185683</v>
          </cell>
          <cell r="R189">
            <v>-8.8820784019336967E-9</v>
          </cell>
          <cell r="S189">
            <v>2.4576386050162717E-13</v>
          </cell>
          <cell r="T189">
            <v>-5.8149358265519694E-18</v>
          </cell>
          <cell r="U189">
            <v>-132137.41219283125</v>
          </cell>
          <cell r="V189">
            <v>-3.4234327211525954E-8</v>
          </cell>
          <cell r="W189">
            <v>-6.648096841905541E-12</v>
          </cell>
          <cell r="X189">
            <v>3.2170265941339578E-16</v>
          </cell>
          <cell r="Y189">
            <v>-81757.018595464324</v>
          </cell>
        </row>
        <row r="190">
          <cell r="F190">
            <v>0</v>
          </cell>
          <cell r="G190">
            <v>0</v>
          </cell>
          <cell r="H190">
            <v>24629.11318421927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-356.71644078682579</v>
          </cell>
          <cell r="R190">
            <v>4.2659243805557158E-4</v>
          </cell>
          <cell r="S190">
            <v>-1.0662588712628614E-17</v>
          </cell>
          <cell r="T190">
            <v>0</v>
          </cell>
          <cell r="U190">
            <v>-11020.064474005227</v>
          </cell>
          <cell r="V190">
            <v>1.4524068891511783E-3</v>
          </cell>
          <cell r="W190">
            <v>8.1443476917693116E-16</v>
          </cell>
          <cell r="X190">
            <v>0</v>
          </cell>
          <cell r="Y190">
            <v>652.22647012240634</v>
          </cell>
        </row>
        <row r="191">
          <cell r="F191">
            <v>0</v>
          </cell>
          <cell r="G191">
            <v>0</v>
          </cell>
          <cell r="H191">
            <v>2324.2186457327825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233641.70074188558</v>
          </cell>
          <cell r="N191">
            <v>54205.774898347947</v>
          </cell>
          <cell r="O191">
            <v>46143.114608551557</v>
          </cell>
          <cell r="P191">
            <v>45991.548065837444</v>
          </cell>
          <cell r="Q191">
            <v>253634.62664165517</v>
          </cell>
          <cell r="R191">
            <v>80995.10821247907</v>
          </cell>
          <cell r="S191">
            <v>73963.643622186981</v>
          </cell>
          <cell r="T191">
            <v>76065.258756084339</v>
          </cell>
          <cell r="U191">
            <v>834632.88387763512</v>
          </cell>
          <cell r="V191">
            <v>239206.06331367756</v>
          </cell>
          <cell r="W191">
            <v>210739.33715594036</v>
          </cell>
          <cell r="X191">
            <v>213705.62233724963</v>
          </cell>
          <cell r="Y191">
            <v>755866.76160789304</v>
          </cell>
        </row>
        <row r="192">
          <cell r="F192">
            <v>0</v>
          </cell>
          <cell r="G192">
            <v>0</v>
          </cell>
          <cell r="H192">
            <v>6527.9503181949194</v>
          </cell>
          <cell r="I192">
            <v>85987.254478916235</v>
          </cell>
          <cell r="J192">
            <v>4290.2271765359164</v>
          </cell>
          <cell r="K192">
            <v>213.52364278575024</v>
          </cell>
          <cell r="L192">
            <v>213.48847121367882</v>
          </cell>
          <cell r="M192">
            <v>104044.80263642743</v>
          </cell>
          <cell r="N192">
            <v>22786.886114904104</v>
          </cell>
          <cell r="O192">
            <v>18334.473391984564</v>
          </cell>
          <cell r="P192">
            <v>18352.352412179222</v>
          </cell>
          <cell r="Q192">
            <v>70304.290934610573</v>
          </cell>
          <cell r="R192">
            <v>24589.41757428792</v>
          </cell>
          <cell r="S192">
            <v>21777.854938937049</v>
          </cell>
          <cell r="T192">
            <v>21785.888283784821</v>
          </cell>
          <cell r="U192">
            <v>250011.4053822103</v>
          </cell>
          <cell r="V192">
            <v>40606.560296921198</v>
          </cell>
          <cell r="W192">
            <v>25744.398749524964</v>
          </cell>
          <cell r="X192">
            <v>25740.480473749456</v>
          </cell>
          <cell r="Y192">
            <v>136924.38962213576</v>
          </cell>
        </row>
        <row r="193">
          <cell r="F193">
            <v>0</v>
          </cell>
          <cell r="G193">
            <v>0</v>
          </cell>
          <cell r="H193">
            <v>7703.5907816677009</v>
          </cell>
          <cell r="I193">
            <v>0</v>
          </cell>
          <cell r="J193">
            <v>191.53164197342375</v>
          </cell>
          <cell r="K193">
            <v>449.7270971350199</v>
          </cell>
          <cell r="L193">
            <v>698.77310358491013</v>
          </cell>
          <cell r="M193">
            <v>56681.527058552172</v>
          </cell>
          <cell r="N193">
            <v>29925.975168693127</v>
          </cell>
          <cell r="O193">
            <v>29139.148403406583</v>
          </cell>
          <cell r="P193">
            <v>28297.227662835969</v>
          </cell>
          <cell r="Q193">
            <v>84887.652760939702</v>
          </cell>
          <cell r="R193">
            <v>54762.753854355993</v>
          </cell>
          <cell r="S193">
            <v>52773.879519618436</v>
          </cell>
          <cell r="T193">
            <v>50675.159994615424</v>
          </cell>
          <cell r="U193">
            <v>100875.35756009951</v>
          </cell>
          <cell r="V193">
            <v>73534.280191134574</v>
          </cell>
          <cell r="W193">
            <v>70138.461484087951</v>
          </cell>
          <cell r="X193">
            <v>66568.236485554909</v>
          </cell>
          <cell r="Y193">
            <v>61874.029900799047</v>
          </cell>
        </row>
        <row r="194">
          <cell r="F194">
            <v>0</v>
          </cell>
          <cell r="G194">
            <v>0</v>
          </cell>
          <cell r="H194">
            <v>36.406035797012493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-470.49138203907944</v>
          </cell>
          <cell r="V194">
            <v>-6.0874194729294544</v>
          </cell>
          <cell r="W194">
            <v>8.3058990378768175E-5</v>
          </cell>
          <cell r="X194">
            <v>-9.3553879664495925E-10</v>
          </cell>
          <cell r="Y194">
            <v>17.833842112263738</v>
          </cell>
        </row>
        <row r="195">
          <cell r="F195">
            <v>0</v>
          </cell>
          <cell r="G195">
            <v>0</v>
          </cell>
          <cell r="H195">
            <v>4902.4071207964143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-82844.036613452903</v>
          </cell>
          <cell r="N195">
            <v>1.420406360483047E-12</v>
          </cell>
          <cell r="O195">
            <v>-4.3867094471028091E-17</v>
          </cell>
          <cell r="P195">
            <v>9.2510837859333078E-22</v>
          </cell>
          <cell r="Q195">
            <v>-7603.6110522754889</v>
          </cell>
          <cell r="R195">
            <v>-6.3443417156669275E-9</v>
          </cell>
          <cell r="S195">
            <v>1.7554561464401939E-13</v>
          </cell>
          <cell r="T195">
            <v>-4.1535255903942647E-18</v>
          </cell>
          <cell r="U195">
            <v>-94383.865852022325</v>
          </cell>
          <cell r="V195">
            <v>-2.4453090865375684E-8</v>
          </cell>
          <cell r="W195">
            <v>-4.7486406013611017E-12</v>
          </cell>
          <cell r="X195">
            <v>2.2978761386671135E-16</v>
          </cell>
          <cell r="Y195">
            <v>-58397.870425331668</v>
          </cell>
        </row>
        <row r="196">
          <cell r="F196">
            <v>0</v>
          </cell>
          <cell r="G196">
            <v>0</v>
          </cell>
          <cell r="H196">
            <v>24629.11318421927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-356.71644078682579</v>
          </cell>
          <cell r="R196">
            <v>4.2659243805557158E-4</v>
          </cell>
          <cell r="S196">
            <v>-1.0662588712628614E-17</v>
          </cell>
          <cell r="T196">
            <v>0</v>
          </cell>
          <cell r="U196">
            <v>-11020.064474005227</v>
          </cell>
          <cell r="V196">
            <v>1.4524068891511783E-3</v>
          </cell>
          <cell r="W196">
            <v>8.1443476917693116E-16</v>
          </cell>
          <cell r="X196">
            <v>0</v>
          </cell>
          <cell r="Y196">
            <v>652.22647012240634</v>
          </cell>
        </row>
        <row r="197">
          <cell r="F197">
            <v>0</v>
          </cell>
          <cell r="G197">
            <v>0</v>
          </cell>
          <cell r="H197">
            <v>2951.5293777719744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254106.84639587378</v>
          </cell>
          <cell r="R197">
            <v>58953.767551455327</v>
          </cell>
          <cell r="S197">
            <v>50184.882659349627</v>
          </cell>
          <cell r="T197">
            <v>50020.04009885672</v>
          </cell>
          <cell r="U197">
            <v>381938.31605780928</v>
          </cell>
          <cell r="V197">
            <v>112702.30015020762</v>
          </cell>
          <cell r="W197">
            <v>101394.00487349957</v>
          </cell>
          <cell r="X197">
            <v>103610.88440980738</v>
          </cell>
          <cell r="Y197">
            <v>1067141.1118346658</v>
          </cell>
        </row>
        <row r="198"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79243.235387610868</v>
          </cell>
          <cell r="N198">
            <v>3953.7427270680037</v>
          </cell>
          <cell r="O198">
            <v>196.77688732625066</v>
          </cell>
          <cell r="P198">
            <v>196.74447427641559</v>
          </cell>
          <cell r="Q198">
            <v>120801.43089081874</v>
          </cell>
          <cell r="R198">
            <v>22242.898576116371</v>
          </cell>
          <cell r="S198">
            <v>16958.366082484186</v>
          </cell>
          <cell r="T198">
            <v>16974.832651250748</v>
          </cell>
          <cell r="U198">
            <v>102214.86839751517</v>
          </cell>
          <cell r="V198">
            <v>29626.895327857172</v>
          </cell>
          <cell r="W198">
            <v>25400.735239236099</v>
          </cell>
          <cell r="X198">
            <v>25413.316432660376</v>
          </cell>
          <cell r="Y198">
            <v>261736.69546550521</v>
          </cell>
        </row>
        <row r="199">
          <cell r="F199">
            <v>0</v>
          </cell>
          <cell r="G199">
            <v>0</v>
          </cell>
          <cell r="H199">
            <v>17610.70637307275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342.08814939864124</v>
          </cell>
          <cell r="O199">
            <v>803.24226748230512</v>
          </cell>
          <cell r="P199">
            <v>1248.054866506473</v>
          </cell>
          <cell r="Q199">
            <v>101236.94704836092</v>
          </cell>
          <cell r="R199">
            <v>53565.117376307644</v>
          </cell>
          <cell r="S199">
            <v>52315.292885064395</v>
          </cell>
          <cell r="T199">
            <v>50961.556599296156</v>
          </cell>
          <cell r="U199">
            <v>185751.79594020348</v>
          </cell>
          <cell r="V199">
            <v>115871.3819315586</v>
          </cell>
          <cell r="W199">
            <v>111896.963190853</v>
          </cell>
          <cell r="X199">
            <v>107691.34041614302</v>
          </cell>
          <cell r="Y199">
            <v>242646.97514586698</v>
          </cell>
        </row>
        <row r="200"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-109.34516838566337</v>
          </cell>
        </row>
        <row r="201"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-25352.785177094134</v>
          </cell>
          <cell r="R201">
            <v>4.3468738117544862E-13</v>
          </cell>
          <cell r="S201">
            <v>-1.3424659974700804E-17</v>
          </cell>
          <cell r="T201">
            <v>2.831111923896514E-22</v>
          </cell>
          <cell r="U201">
            <v>-8653.3513527532596</v>
          </cell>
          <cell r="V201">
            <v>-1.9414523132946557E-9</v>
          </cell>
          <cell r="W201">
            <v>5.3718926760260887E-14</v>
          </cell>
          <cell r="X201">
            <v>-1.271034026162867E-18</v>
          </cell>
          <cell r="Y201">
            <v>-31019.366194079208</v>
          </cell>
        </row>
        <row r="202"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-77.857884390129698</v>
          </cell>
          <cell r="V202">
            <v>9.3109206434594197E-5</v>
          </cell>
          <cell r="W202">
            <v>-2.3272451290896598E-18</v>
          </cell>
          <cell r="X202">
            <v>0</v>
          </cell>
          <cell r="Y202">
            <v>-2424.667342987108</v>
          </cell>
        </row>
        <row r="203">
          <cell r="F203">
            <v>0</v>
          </cell>
          <cell r="G203">
            <v>0</v>
          </cell>
          <cell r="H203">
            <v>15210.965738577654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94113.646813286585</v>
          </cell>
          <cell r="R203">
            <v>21834.728722761232</v>
          </cell>
          <cell r="S203">
            <v>18586.993577536898</v>
          </cell>
          <cell r="T203">
            <v>18525.940777354339</v>
          </cell>
          <cell r="U203">
            <v>141458.63557696642</v>
          </cell>
          <cell r="V203">
            <v>41741.592648225036</v>
          </cell>
          <cell r="W203">
            <v>37553.335138333176</v>
          </cell>
          <cell r="X203">
            <v>38374.401633261987</v>
          </cell>
          <cell r="Y203">
            <v>395237.44882765395</v>
          </cell>
        </row>
        <row r="204"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19810.808846902717</v>
          </cell>
          <cell r="N204">
            <v>988.43568176700091</v>
          </cell>
          <cell r="O204">
            <v>49.194221831562665</v>
          </cell>
          <cell r="P204">
            <v>49.186118569103897</v>
          </cell>
          <cell r="Q204">
            <v>30200.357722704684</v>
          </cell>
          <cell r="R204">
            <v>5560.7246440290928</v>
          </cell>
          <cell r="S204">
            <v>4239.5915206210466</v>
          </cell>
          <cell r="T204">
            <v>4243.7081628126871</v>
          </cell>
          <cell r="U204">
            <v>25553.717099378791</v>
          </cell>
          <cell r="V204">
            <v>7406.7238319642929</v>
          </cell>
          <cell r="W204">
            <v>6350.1838098090248</v>
          </cell>
          <cell r="X204">
            <v>6353.3291081650941</v>
          </cell>
          <cell r="Y204">
            <v>65434.173866376303</v>
          </cell>
        </row>
        <row r="205">
          <cell r="F205">
            <v>0</v>
          </cell>
          <cell r="G205">
            <v>0</v>
          </cell>
          <cell r="H205">
            <v>757.58351285222807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57.014691566440206</v>
          </cell>
          <cell r="O205">
            <v>133.87371124705084</v>
          </cell>
          <cell r="P205">
            <v>208.00914441774552</v>
          </cell>
          <cell r="Q205">
            <v>16872.824508060155</v>
          </cell>
          <cell r="R205">
            <v>8927.5195627179419</v>
          </cell>
          <cell r="S205">
            <v>8719.2154808440664</v>
          </cell>
          <cell r="T205">
            <v>8493.5927665493618</v>
          </cell>
          <cell r="U205">
            <v>30958.632656700574</v>
          </cell>
          <cell r="V205">
            <v>19311.8969885931</v>
          </cell>
          <cell r="W205">
            <v>18649.493865142169</v>
          </cell>
          <cell r="X205">
            <v>17948.556736023835</v>
          </cell>
          <cell r="Y205">
            <v>40441.162524311156</v>
          </cell>
        </row>
        <row r="206">
          <cell r="F206">
            <v>0</v>
          </cell>
          <cell r="G206">
            <v>0</v>
          </cell>
          <cell r="H206">
            <v>932.40461274292568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-54.672584192831685</v>
          </cell>
        </row>
        <row r="207"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-18109.132269352955</v>
          </cell>
          <cell r="R207">
            <v>3.1049098655389187E-13</v>
          </cell>
          <cell r="S207">
            <v>-9.5890428390720019E-18</v>
          </cell>
          <cell r="T207">
            <v>2.0222228027832242E-22</v>
          </cell>
          <cell r="U207">
            <v>-6180.9652519666151</v>
          </cell>
          <cell r="V207">
            <v>-1.3867516523533256E-9</v>
          </cell>
          <cell r="W207">
            <v>3.8370661971614928E-14</v>
          </cell>
          <cell r="X207">
            <v>-9.0788144725919076E-19</v>
          </cell>
          <cell r="Y207">
            <v>-22156.690138628008</v>
          </cell>
        </row>
        <row r="208"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-77.857884390129698</v>
          </cell>
          <cell r="V208">
            <v>9.3109206434594197E-5</v>
          </cell>
          <cell r="W208">
            <v>-2.3272451290896598E-18</v>
          </cell>
          <cell r="X208">
            <v>0</v>
          </cell>
          <cell r="Y208">
            <v>-2424.667342987108</v>
          </cell>
        </row>
        <row r="209"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</row>
        <row r="210"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</row>
        <row r="211"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</row>
        <row r="212"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</row>
        <row r="213"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</row>
        <row r="214"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</row>
        <row r="215"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</row>
        <row r="216"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</row>
        <row r="217"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</row>
        <row r="218"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</row>
        <row r="219"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</row>
        <row r="220">
          <cell r="F220">
            <v>0</v>
          </cell>
          <cell r="G220">
            <v>0</v>
          </cell>
          <cell r="H220">
            <v>52145606.235272989</v>
          </cell>
          <cell r="I220">
            <v>49688624.097547099</v>
          </cell>
          <cell r="J220">
            <v>29986383.271360945</v>
          </cell>
          <cell r="K220">
            <v>31324058.745826475</v>
          </cell>
          <cell r="L220">
            <v>32454053.749114066</v>
          </cell>
          <cell r="M220">
            <v>40010487.034473836</v>
          </cell>
          <cell r="N220">
            <v>40245132.033770308</v>
          </cell>
          <cell r="O220">
            <v>40064832.748420857</v>
          </cell>
          <cell r="P220">
            <v>39879759.236406468</v>
          </cell>
          <cell r="Q220">
            <v>45345824.672125302</v>
          </cell>
          <cell r="R220">
            <v>45001167.630315132</v>
          </cell>
          <cell r="S220">
            <v>44128247.282503515</v>
          </cell>
          <cell r="T220">
            <v>43221937.84504272</v>
          </cell>
          <cell r="U220">
            <v>48670849.267440625</v>
          </cell>
          <cell r="V220">
            <v>48212262.958926469</v>
          </cell>
          <cell r="W220">
            <v>47264352.160333499</v>
          </cell>
          <cell r="X220">
            <v>46179176.4667091</v>
          </cell>
          <cell r="Y220">
            <v>-25659461.236464854</v>
          </cell>
        </row>
        <row r="221">
          <cell r="F221">
            <v>0</v>
          </cell>
          <cell r="G221">
            <v>0</v>
          </cell>
          <cell r="H221">
            <v>1114721.0975141176</v>
          </cell>
          <cell r="I221">
            <v>62311235.29977984</v>
          </cell>
          <cell r="J221">
            <v>12000037.647369983</v>
          </cell>
          <cell r="K221">
            <v>1726050.669298681</v>
          </cell>
          <cell r="L221">
            <v>1518377.8131479488</v>
          </cell>
          <cell r="M221">
            <v>7806401.289126006</v>
          </cell>
          <cell r="N221">
            <v>659258.40965799964</v>
          </cell>
          <cell r="O221">
            <v>372093.94422452984</v>
          </cell>
          <cell r="P221">
            <v>388549.98274646571</v>
          </cell>
          <cell r="Q221">
            <v>5641362.1787066031</v>
          </cell>
          <cell r="R221">
            <v>246191.32727196312</v>
          </cell>
          <cell r="S221">
            <v>99984.689026895008</v>
          </cell>
          <cell r="T221">
            <v>85409.76760182358</v>
          </cell>
          <cell r="U221">
            <v>5899148.064698277</v>
          </cell>
          <cell r="V221">
            <v>332301.67494676082</v>
          </cell>
          <cell r="W221">
            <v>163596.02057230426</v>
          </cell>
          <cell r="X221">
            <v>124055.70347579881</v>
          </cell>
          <cell r="Y221">
            <v>6013530.1195139606</v>
          </cell>
        </row>
        <row r="222">
          <cell r="F222">
            <v>0</v>
          </cell>
          <cell r="G222">
            <v>0</v>
          </cell>
          <cell r="H222">
            <v>863970.08138312085</v>
          </cell>
          <cell r="I222">
            <v>475796357.20223278</v>
          </cell>
          <cell r="J222">
            <v>31702278.47355612</v>
          </cell>
          <cell r="K222">
            <v>388375.19483315427</v>
          </cell>
          <cell r="L222">
            <v>388382.809860354</v>
          </cell>
          <cell r="M222">
            <v>249968.00376624311</v>
          </cell>
          <cell r="N222">
            <v>424613.41036152025</v>
          </cell>
          <cell r="O222">
            <v>552393.22957396368</v>
          </cell>
          <cell r="P222">
            <v>573623.49476088129</v>
          </cell>
          <cell r="Q222">
            <v>175296.74298774081</v>
          </cell>
          <cell r="R222">
            <v>590848.36908214819</v>
          </cell>
          <cell r="S222">
            <v>972905.03683850472</v>
          </cell>
          <cell r="T222">
            <v>991719.20506264083</v>
          </cell>
          <cell r="U222">
            <v>450236.6423003595</v>
          </cell>
          <cell r="V222">
            <v>790887.98346090969</v>
          </cell>
          <cell r="W222">
            <v>1111506.8191652843</v>
          </cell>
          <cell r="X222">
            <v>1209231.3971002079</v>
          </cell>
          <cell r="Y222">
            <v>77852167.822687894</v>
          </cell>
        </row>
        <row r="223"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</row>
        <row r="224">
          <cell r="F224">
            <v>0</v>
          </cell>
          <cell r="G224">
            <v>0</v>
          </cell>
          <cell r="H224">
            <v>8.8707804417301155</v>
          </cell>
          <cell r="I224">
            <v>0</v>
          </cell>
          <cell r="J224">
            <v>0.91666666666666663</v>
          </cell>
          <cell r="K224">
            <v>8.8707804417301155</v>
          </cell>
          <cell r="L224">
            <v>7.4581217669204651</v>
          </cell>
          <cell r="M224">
            <v>6.0454630921108148</v>
          </cell>
          <cell r="N224">
            <v>4.7171377506344978</v>
          </cell>
          <cell r="O224">
            <v>4.1183274477035594</v>
          </cell>
          <cell r="P224">
            <v>3.6472138885300485</v>
          </cell>
          <cell r="Q224">
            <v>3.1761003293565375</v>
          </cell>
          <cell r="R224">
            <v>2.7059867701830269</v>
          </cell>
          <cell r="S224">
            <v>2.2707777890630365</v>
          </cell>
          <cell r="T224">
            <v>1.907377964050089</v>
          </cell>
          <cell r="U224">
            <v>1.5439781390371434</v>
          </cell>
          <cell r="V224">
            <v>1.1805783140241979</v>
          </cell>
          <cell r="W224">
            <v>0.68736911701427172</v>
          </cell>
          <cell r="X224">
            <v>0.60954117601037938</v>
          </cell>
          <cell r="Y224">
            <v>0.53171323500648704</v>
          </cell>
        </row>
        <row r="225">
          <cell r="F225">
            <v>0</v>
          </cell>
          <cell r="G225">
            <v>0</v>
          </cell>
          <cell r="H225">
            <v>0.4708862249365503</v>
          </cell>
          <cell r="I225">
            <v>0</v>
          </cell>
          <cell r="J225">
            <v>8.3333333333333329E-2</v>
          </cell>
          <cell r="K225">
            <v>1.0458862249365501</v>
          </cell>
          <cell r="L225">
            <v>1.4126586748096508</v>
          </cell>
          <cell r="M225">
            <v>1.4126586748096508</v>
          </cell>
          <cell r="N225">
            <v>1.3283253414763174</v>
          </cell>
          <cell r="O225">
            <v>0.59881030293093762</v>
          </cell>
          <cell r="P225">
            <v>0.47111355917351105</v>
          </cell>
          <cell r="Q225">
            <v>0.47111355917351105</v>
          </cell>
          <cell r="R225">
            <v>0.47011355917351105</v>
          </cell>
          <cell r="S225">
            <v>0.43520898111998929</v>
          </cell>
          <cell r="T225">
            <v>0.36339982501294565</v>
          </cell>
          <cell r="U225">
            <v>0.36339982501294565</v>
          </cell>
          <cell r="V225">
            <v>0.36339982501294565</v>
          </cell>
          <cell r="W225">
            <v>0.19320919700992786</v>
          </cell>
          <cell r="X225">
            <v>7.7827941003892287E-2</v>
          </cell>
          <cell r="Y225">
            <v>7.7827941003892287E-2</v>
          </cell>
        </row>
        <row r="226"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0.3</v>
          </cell>
          <cell r="X226">
            <v>0</v>
          </cell>
          <cell r="Y226">
            <v>0</v>
          </cell>
        </row>
        <row r="227"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</row>
        <row r="228">
          <cell r="F228">
            <v>0</v>
          </cell>
          <cell r="G228">
            <v>0</v>
          </cell>
          <cell r="H228">
            <v>4.916666666666667</v>
          </cell>
          <cell r="I228">
            <v>0</v>
          </cell>
          <cell r="J228">
            <v>0</v>
          </cell>
          <cell r="K228">
            <v>4.916666666666667</v>
          </cell>
          <cell r="L228">
            <v>17.25</v>
          </cell>
          <cell r="M228">
            <v>24.25</v>
          </cell>
          <cell r="N228">
            <v>23.25</v>
          </cell>
          <cell r="O228">
            <v>22.25</v>
          </cell>
          <cell r="P228">
            <v>21.25</v>
          </cell>
          <cell r="Q228">
            <v>20.25</v>
          </cell>
          <cell r="R228">
            <v>19.25</v>
          </cell>
          <cell r="S228">
            <v>18.25</v>
          </cell>
          <cell r="T228">
            <v>17.25</v>
          </cell>
          <cell r="U228">
            <v>16.25</v>
          </cell>
          <cell r="V228">
            <v>15.25</v>
          </cell>
          <cell r="W228">
            <v>14.25</v>
          </cell>
          <cell r="X228">
            <v>13.25</v>
          </cell>
          <cell r="Y228">
            <v>12.25</v>
          </cell>
        </row>
        <row r="229">
          <cell r="F229">
            <v>0</v>
          </cell>
          <cell r="G229">
            <v>0</v>
          </cell>
          <cell r="H229">
            <v>8.3333333333333329E-2</v>
          </cell>
          <cell r="I229">
            <v>0</v>
          </cell>
          <cell r="J229">
            <v>0</v>
          </cell>
          <cell r="K229">
            <v>8.3333333333333329E-2</v>
          </cell>
          <cell r="L229">
            <v>0.66666666666666663</v>
          </cell>
          <cell r="M229">
            <v>1</v>
          </cell>
          <cell r="N229">
            <v>1</v>
          </cell>
          <cell r="O229">
            <v>1</v>
          </cell>
          <cell r="P229">
            <v>1</v>
          </cell>
          <cell r="Q229">
            <v>1</v>
          </cell>
          <cell r="R229">
            <v>1</v>
          </cell>
          <cell r="S229">
            <v>1</v>
          </cell>
          <cell r="T229">
            <v>1</v>
          </cell>
          <cell r="U229">
            <v>1</v>
          </cell>
          <cell r="V229">
            <v>1</v>
          </cell>
          <cell r="W229">
            <v>1</v>
          </cell>
          <cell r="X229">
            <v>1</v>
          </cell>
          <cell r="Y229">
            <v>1</v>
          </cell>
        </row>
        <row r="230"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</row>
        <row r="231">
          <cell r="F231">
            <v>0</v>
          </cell>
          <cell r="G231">
            <v>0</v>
          </cell>
          <cell r="H231">
            <v>2100</v>
          </cell>
          <cell r="I231">
            <v>2100</v>
          </cell>
          <cell r="J231">
            <v>4200</v>
          </cell>
          <cell r="K231">
            <v>6300</v>
          </cell>
          <cell r="L231">
            <v>8400</v>
          </cell>
          <cell r="M231">
            <v>10500</v>
          </cell>
          <cell r="N231">
            <v>12600</v>
          </cell>
          <cell r="O231">
            <v>14700</v>
          </cell>
          <cell r="P231">
            <v>16800</v>
          </cell>
          <cell r="Q231">
            <v>18900</v>
          </cell>
          <cell r="R231">
            <v>21000</v>
          </cell>
          <cell r="S231">
            <v>23100</v>
          </cell>
          <cell r="T231">
            <v>25200</v>
          </cell>
          <cell r="U231">
            <v>27300</v>
          </cell>
          <cell r="V231">
            <v>29400</v>
          </cell>
          <cell r="W231">
            <v>31500</v>
          </cell>
          <cell r="X231">
            <v>33600</v>
          </cell>
          <cell r="Y231">
            <v>35700</v>
          </cell>
        </row>
        <row r="232">
          <cell r="F232">
            <v>0</v>
          </cell>
          <cell r="G232">
            <v>0</v>
          </cell>
          <cell r="H232">
            <v>2100</v>
          </cell>
          <cell r="I232">
            <v>2100</v>
          </cell>
          <cell r="J232">
            <v>4200</v>
          </cell>
          <cell r="K232">
            <v>6300</v>
          </cell>
          <cell r="L232">
            <v>8400</v>
          </cell>
          <cell r="M232">
            <v>10500</v>
          </cell>
          <cell r="N232">
            <v>12600</v>
          </cell>
          <cell r="O232">
            <v>14700</v>
          </cell>
          <cell r="P232">
            <v>16800</v>
          </cell>
          <cell r="Q232">
            <v>18900</v>
          </cell>
          <cell r="R232">
            <v>21000</v>
          </cell>
          <cell r="S232">
            <v>23100</v>
          </cell>
          <cell r="T232">
            <v>25200</v>
          </cell>
          <cell r="U232">
            <v>27300</v>
          </cell>
          <cell r="V232">
            <v>29400</v>
          </cell>
          <cell r="W232">
            <v>31500</v>
          </cell>
          <cell r="X232">
            <v>33600</v>
          </cell>
          <cell r="Y232">
            <v>35700</v>
          </cell>
        </row>
        <row r="233"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</row>
        <row r="234"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</row>
        <row r="235"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</row>
        <row r="236">
          <cell r="F236">
            <v>0</v>
          </cell>
          <cell r="G236">
            <v>0</v>
          </cell>
          <cell r="H236">
            <v>1308</v>
          </cell>
          <cell r="I236">
            <v>1308</v>
          </cell>
          <cell r="J236">
            <v>2617</v>
          </cell>
          <cell r="K236">
            <v>3926</v>
          </cell>
          <cell r="L236">
            <v>5235</v>
          </cell>
          <cell r="M236">
            <v>6544</v>
          </cell>
          <cell r="N236">
            <v>7853</v>
          </cell>
          <cell r="O236">
            <v>9162</v>
          </cell>
          <cell r="P236">
            <v>10471</v>
          </cell>
          <cell r="Q236">
            <v>11780</v>
          </cell>
          <cell r="R236">
            <v>13089</v>
          </cell>
          <cell r="S236">
            <v>14398</v>
          </cell>
          <cell r="T236">
            <v>15707</v>
          </cell>
          <cell r="U236">
            <v>17016</v>
          </cell>
          <cell r="V236">
            <v>18325</v>
          </cell>
          <cell r="W236">
            <v>19634</v>
          </cell>
          <cell r="X236">
            <v>20943</v>
          </cell>
          <cell r="Y236">
            <v>22252</v>
          </cell>
        </row>
        <row r="237">
          <cell r="F237">
            <v>0</v>
          </cell>
          <cell r="G237">
            <v>0</v>
          </cell>
          <cell r="H237">
            <v>72.666666666666671</v>
          </cell>
          <cell r="I237">
            <v>1308</v>
          </cell>
          <cell r="J237">
            <v>1309</v>
          </cell>
          <cell r="K237">
            <v>1309</v>
          </cell>
          <cell r="L237">
            <v>1309</v>
          </cell>
          <cell r="M237">
            <v>1309</v>
          </cell>
          <cell r="N237">
            <v>1309</v>
          </cell>
          <cell r="O237">
            <v>1309</v>
          </cell>
          <cell r="P237">
            <v>1309</v>
          </cell>
          <cell r="Q237">
            <v>1309</v>
          </cell>
          <cell r="R237">
            <v>1309</v>
          </cell>
          <cell r="S237">
            <v>1309</v>
          </cell>
          <cell r="T237">
            <v>1309</v>
          </cell>
          <cell r="U237">
            <v>1309</v>
          </cell>
          <cell r="V237">
            <v>1309</v>
          </cell>
          <cell r="W237">
            <v>1309</v>
          </cell>
          <cell r="X237">
            <v>1309</v>
          </cell>
          <cell r="Y237">
            <v>1309</v>
          </cell>
        </row>
        <row r="238"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</row>
        <row r="239"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</row>
        <row r="240">
          <cell r="F240">
            <v>0</v>
          </cell>
          <cell r="G240">
            <v>0</v>
          </cell>
          <cell r="H240">
            <v>1000000</v>
          </cell>
          <cell r="I240">
            <v>1006347.51</v>
          </cell>
          <cell r="J240">
            <v>1000000</v>
          </cell>
          <cell r="K240">
            <v>1000000</v>
          </cell>
          <cell r="L240">
            <v>1000000</v>
          </cell>
          <cell r="M240">
            <v>1000000</v>
          </cell>
          <cell r="N240">
            <v>1000000</v>
          </cell>
          <cell r="O240">
            <v>1000000</v>
          </cell>
          <cell r="P240">
            <v>1000000</v>
          </cell>
          <cell r="Q240">
            <v>1000000</v>
          </cell>
          <cell r="R240">
            <v>1000000</v>
          </cell>
          <cell r="S240">
            <v>1000000</v>
          </cell>
          <cell r="T240">
            <v>1000000</v>
          </cell>
          <cell r="U240">
            <v>1000000</v>
          </cell>
          <cell r="V240">
            <v>1000000</v>
          </cell>
          <cell r="W240">
            <v>1000000</v>
          </cell>
          <cell r="X240">
            <v>1000000</v>
          </cell>
          <cell r="Y240">
            <v>0</v>
          </cell>
        </row>
        <row r="241">
          <cell r="F241">
            <v>0</v>
          </cell>
          <cell r="G241">
            <v>0</v>
          </cell>
          <cell r="H241">
            <v>986.30136986301409</v>
          </cell>
          <cell r="I241">
            <v>1065.7637488584467</v>
          </cell>
          <cell r="J241">
            <v>3003.4988219178076</v>
          </cell>
          <cell r="K241">
            <v>3024.657534246574</v>
          </cell>
          <cell r="L241">
            <v>3024.657534246574</v>
          </cell>
          <cell r="M241">
            <v>2958.9041095890402</v>
          </cell>
          <cell r="N241">
            <v>2991.7808219178078</v>
          </cell>
          <cell r="O241">
            <v>3024.657534246574</v>
          </cell>
          <cell r="P241">
            <v>3024.657534246574</v>
          </cell>
          <cell r="Q241">
            <v>2958.9041095890402</v>
          </cell>
          <cell r="R241">
            <v>2991.7808219178078</v>
          </cell>
          <cell r="S241">
            <v>3024.657534246574</v>
          </cell>
          <cell r="T241">
            <v>3024.657534246574</v>
          </cell>
          <cell r="U241">
            <v>2958.9041095890402</v>
          </cell>
          <cell r="V241">
            <v>2991.7808219178078</v>
          </cell>
          <cell r="W241">
            <v>3024.657534246574</v>
          </cell>
          <cell r="X241">
            <v>3024.657534246574</v>
          </cell>
          <cell r="Y241">
            <v>1972.602739726027</v>
          </cell>
        </row>
        <row r="242">
          <cell r="F242">
            <v>0</v>
          </cell>
          <cell r="G242">
            <v>0</v>
          </cell>
          <cell r="H242">
            <v>7349735.784973992</v>
          </cell>
          <cell r="I242">
            <v>26619775.924645819</v>
          </cell>
          <cell r="J242">
            <v>5647565.8939863872</v>
          </cell>
          <cell r="K242">
            <v>5588665.0238639768</v>
          </cell>
          <cell r="L242">
            <v>5451267.1041151546</v>
          </cell>
          <cell r="M242">
            <v>12657567.887675533</v>
          </cell>
          <cell r="N242">
            <v>4715388.0731609147</v>
          </cell>
          <cell r="O242">
            <v>4306572.4525954053</v>
          </cell>
          <cell r="P242">
            <v>4511386.6314600073</v>
          </cell>
          <cell r="Q242">
            <v>9894804.2323669773</v>
          </cell>
          <cell r="R242">
            <v>4817684.8176504234</v>
          </cell>
          <cell r="S242">
            <v>4301618.2969659958</v>
          </cell>
          <cell r="T242">
            <v>4464729.1927087866</v>
          </cell>
          <cell r="U242">
            <v>9889363.4587998763</v>
          </cell>
          <cell r="V242">
            <v>5044829.3213148033</v>
          </cell>
          <cell r="W242">
            <v>4709055.6857590135</v>
          </cell>
          <cell r="X242">
            <v>4713616.9079370769</v>
          </cell>
          <cell r="Y242">
            <v>-126281908.40230887</v>
          </cell>
        </row>
        <row r="243"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</row>
        <row r="244"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</row>
        <row r="245"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</row>
        <row r="246"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</row>
        <row r="247">
          <cell r="F247">
            <v>0</v>
          </cell>
          <cell r="G247">
            <v>0</v>
          </cell>
          <cell r="H247">
            <v>200000</v>
          </cell>
          <cell r="I247">
            <v>100000</v>
          </cell>
          <cell r="J247">
            <v>100000</v>
          </cell>
          <cell r="K247">
            <v>100000</v>
          </cell>
          <cell r="L247">
            <v>100000</v>
          </cell>
          <cell r="M247">
            <v>100000</v>
          </cell>
          <cell r="N247">
            <v>100000</v>
          </cell>
          <cell r="O247">
            <v>100000</v>
          </cell>
          <cell r="P247">
            <v>100000</v>
          </cell>
          <cell r="Q247">
            <v>100000</v>
          </cell>
          <cell r="R247">
            <v>100000</v>
          </cell>
          <cell r="S247">
            <v>100000</v>
          </cell>
          <cell r="T247">
            <v>100000</v>
          </cell>
          <cell r="U247">
            <v>100000</v>
          </cell>
          <cell r="V247">
            <v>100000</v>
          </cell>
          <cell r="W247">
            <v>100000</v>
          </cell>
          <cell r="X247">
            <v>100000</v>
          </cell>
          <cell r="Y247">
            <v>100000</v>
          </cell>
        </row>
        <row r="248"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</row>
        <row r="249">
          <cell r="F249">
            <v>0</v>
          </cell>
          <cell r="G249">
            <v>0</v>
          </cell>
          <cell r="H249">
            <v>4000</v>
          </cell>
          <cell r="I249">
            <v>100</v>
          </cell>
          <cell r="J249">
            <v>100</v>
          </cell>
          <cell r="K249">
            <v>100</v>
          </cell>
          <cell r="L249">
            <v>100</v>
          </cell>
          <cell r="M249">
            <v>100</v>
          </cell>
          <cell r="N249">
            <v>100</v>
          </cell>
          <cell r="O249">
            <v>100</v>
          </cell>
          <cell r="P249">
            <v>100</v>
          </cell>
          <cell r="Q249">
            <v>100</v>
          </cell>
          <cell r="R249">
            <v>100</v>
          </cell>
          <cell r="S249">
            <v>100</v>
          </cell>
          <cell r="T249">
            <v>100</v>
          </cell>
          <cell r="U249">
            <v>100</v>
          </cell>
          <cell r="V249">
            <v>100</v>
          </cell>
          <cell r="W249">
            <v>100</v>
          </cell>
          <cell r="X249">
            <v>100</v>
          </cell>
          <cell r="Y249">
            <v>100</v>
          </cell>
        </row>
        <row r="250"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</row>
        <row r="251"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</row>
        <row r="252"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</row>
        <row r="253">
          <cell r="F253">
            <v>0</v>
          </cell>
          <cell r="G253">
            <v>0</v>
          </cell>
          <cell r="H253">
            <v>260572992.89256671</v>
          </cell>
          <cell r="I253">
            <v>246135791.45545456</v>
          </cell>
          <cell r="J253">
            <v>261612711.6793685</v>
          </cell>
          <cell r="K253">
            <v>264546695.21504632</v>
          </cell>
          <cell r="L253">
            <v>267438961.24488705</v>
          </cell>
          <cell r="M253">
            <v>267365455.87959704</v>
          </cell>
          <cell r="N253">
            <v>271552032.63072127</v>
          </cell>
          <cell r="O253">
            <v>275786616.74008048</v>
          </cell>
          <cell r="P253">
            <v>279818117.89221984</v>
          </cell>
          <cell r="Q253">
            <v>281433342.13542593</v>
          </cell>
          <cell r="R253">
            <v>286203474.81046814</v>
          </cell>
          <cell r="S253">
            <v>291001634.92789745</v>
          </cell>
          <cell r="T253">
            <v>295521868.16512877</v>
          </cell>
          <cell r="U253">
            <v>297291959.34905744</v>
          </cell>
          <cell r="V253">
            <v>302094039.80645901</v>
          </cell>
          <cell r="W253">
            <v>306868949.81092668</v>
          </cell>
          <cell r="X253">
            <v>311407560.23830426</v>
          </cell>
          <cell r="Y253">
            <v>356314197.47993022</v>
          </cell>
        </row>
        <row r="254">
          <cell r="F254">
            <v>0</v>
          </cell>
          <cell r="G254">
            <v>0</v>
          </cell>
          <cell r="H254">
            <v>1202.1666666666667</v>
          </cell>
          <cell r="I254">
            <v>21639</v>
          </cell>
          <cell r="J254">
            <v>18827.5</v>
          </cell>
          <cell r="K254">
            <v>18827.5</v>
          </cell>
          <cell r="L254">
            <v>16379.5</v>
          </cell>
          <cell r="M254">
            <v>16379.5</v>
          </cell>
          <cell r="N254">
            <v>14250.5</v>
          </cell>
          <cell r="O254">
            <v>14250.5</v>
          </cell>
          <cell r="P254">
            <v>13253</v>
          </cell>
          <cell r="Q254">
            <v>13253</v>
          </cell>
          <cell r="R254">
            <v>12425</v>
          </cell>
          <cell r="S254">
            <v>12425</v>
          </cell>
          <cell r="T254">
            <v>11462.5</v>
          </cell>
          <cell r="U254">
            <v>11462.5</v>
          </cell>
          <cell r="V254">
            <v>10660</v>
          </cell>
          <cell r="W254">
            <v>10660</v>
          </cell>
          <cell r="X254">
            <v>9913.5</v>
          </cell>
          <cell r="Y254">
            <v>9913.5</v>
          </cell>
        </row>
        <row r="255">
          <cell r="F255">
            <v>0</v>
          </cell>
          <cell r="G255">
            <v>0</v>
          </cell>
          <cell r="H255">
            <v>2507.8333333333335</v>
          </cell>
          <cell r="I255">
            <v>45141</v>
          </cell>
          <cell r="J255">
            <v>50109</v>
          </cell>
          <cell r="K255">
            <v>50109</v>
          </cell>
          <cell r="L255">
            <v>55621</v>
          </cell>
          <cell r="M255">
            <v>55621</v>
          </cell>
          <cell r="N255">
            <v>61739.5</v>
          </cell>
          <cell r="O255">
            <v>61739.5</v>
          </cell>
          <cell r="P255">
            <v>65444</v>
          </cell>
          <cell r="Q255">
            <v>65444</v>
          </cell>
          <cell r="R255">
            <v>69370.5</v>
          </cell>
          <cell r="S255">
            <v>69370.5</v>
          </cell>
          <cell r="T255">
            <v>73832.5</v>
          </cell>
          <cell r="U255">
            <v>73832.5</v>
          </cell>
          <cell r="V255">
            <v>77944.5</v>
          </cell>
          <cell r="W255">
            <v>77944.5</v>
          </cell>
          <cell r="X255">
            <v>82621.5</v>
          </cell>
          <cell r="Y255">
            <v>82621.5</v>
          </cell>
        </row>
        <row r="256">
          <cell r="F256">
            <v>0</v>
          </cell>
          <cell r="G256">
            <v>0</v>
          </cell>
          <cell r="H256">
            <v>1188.8333333333333</v>
          </cell>
          <cell r="I256">
            <v>21399</v>
          </cell>
          <cell r="J256">
            <v>21399.5</v>
          </cell>
          <cell r="K256">
            <v>21399.5</v>
          </cell>
          <cell r="L256">
            <v>21399.5</v>
          </cell>
          <cell r="M256">
            <v>21399.5</v>
          </cell>
          <cell r="N256">
            <v>21399.5</v>
          </cell>
          <cell r="O256">
            <v>21399.5</v>
          </cell>
          <cell r="P256">
            <v>21399.5</v>
          </cell>
          <cell r="Q256">
            <v>21399.5</v>
          </cell>
          <cell r="R256">
            <v>21399.5</v>
          </cell>
          <cell r="S256">
            <v>21399.5</v>
          </cell>
          <cell r="T256">
            <v>21399.5</v>
          </cell>
          <cell r="U256">
            <v>21399.5</v>
          </cell>
          <cell r="V256">
            <v>21399.5</v>
          </cell>
          <cell r="W256">
            <v>21399.5</v>
          </cell>
          <cell r="X256">
            <v>21399.5</v>
          </cell>
          <cell r="Y256">
            <v>21399.5</v>
          </cell>
        </row>
        <row r="257">
          <cell r="F257">
            <v>0</v>
          </cell>
          <cell r="G257">
            <v>0</v>
          </cell>
          <cell r="H257">
            <v>344.33333333333331</v>
          </cell>
          <cell r="I257">
            <v>6198</v>
          </cell>
          <cell r="J257">
            <v>6198</v>
          </cell>
          <cell r="K257">
            <v>6198</v>
          </cell>
          <cell r="L257">
            <v>6198</v>
          </cell>
          <cell r="M257">
            <v>6198</v>
          </cell>
          <cell r="N257">
            <v>6198</v>
          </cell>
          <cell r="O257">
            <v>6198</v>
          </cell>
          <cell r="P257">
            <v>6198</v>
          </cell>
          <cell r="Q257">
            <v>6198</v>
          </cell>
          <cell r="R257">
            <v>6198</v>
          </cell>
          <cell r="S257">
            <v>6198</v>
          </cell>
          <cell r="T257">
            <v>6198</v>
          </cell>
          <cell r="U257">
            <v>6198</v>
          </cell>
          <cell r="V257">
            <v>6198</v>
          </cell>
          <cell r="W257">
            <v>6198</v>
          </cell>
          <cell r="X257">
            <v>6198</v>
          </cell>
          <cell r="Y257">
            <v>6198</v>
          </cell>
        </row>
        <row r="258">
          <cell r="F258">
            <v>0</v>
          </cell>
          <cell r="G258">
            <v>0</v>
          </cell>
          <cell r="H258">
            <v>1202.3333333333333</v>
          </cell>
          <cell r="I258">
            <v>21642</v>
          </cell>
          <cell r="J258">
            <v>27300</v>
          </cell>
          <cell r="K258">
            <v>27300</v>
          </cell>
          <cell r="L258">
            <v>34436</v>
          </cell>
          <cell r="M258">
            <v>34436</v>
          </cell>
          <cell r="N258">
            <v>43436.5</v>
          </cell>
          <cell r="O258">
            <v>43436.5</v>
          </cell>
          <cell r="P258">
            <v>47780</v>
          </cell>
          <cell r="Q258">
            <v>47780</v>
          </cell>
          <cell r="R258">
            <v>52558.5</v>
          </cell>
          <cell r="S258">
            <v>52558.5</v>
          </cell>
          <cell r="T258">
            <v>57814</v>
          </cell>
          <cell r="U258">
            <v>57814</v>
          </cell>
          <cell r="V258">
            <v>63595.5</v>
          </cell>
          <cell r="W258">
            <v>63595.5</v>
          </cell>
          <cell r="X258">
            <v>69955</v>
          </cell>
          <cell r="Y258">
            <v>69955</v>
          </cell>
        </row>
        <row r="259"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</row>
        <row r="260"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</row>
        <row r="261">
          <cell r="F261">
            <v>0</v>
          </cell>
          <cell r="G261">
            <v>0</v>
          </cell>
          <cell r="H261">
            <v>1500</v>
          </cell>
          <cell r="I261">
            <v>27000</v>
          </cell>
          <cell r="J261">
            <v>27000</v>
          </cell>
          <cell r="K261">
            <v>27000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</row>
        <row r="262">
          <cell r="F262">
            <v>0</v>
          </cell>
          <cell r="G262">
            <v>0</v>
          </cell>
          <cell r="H262">
            <v>1297.5</v>
          </cell>
          <cell r="I262">
            <v>23355</v>
          </cell>
          <cell r="J262">
            <v>29663</v>
          </cell>
          <cell r="K262">
            <v>29663</v>
          </cell>
          <cell r="L262">
            <v>37672.5</v>
          </cell>
          <cell r="M262">
            <v>37672.5</v>
          </cell>
          <cell r="N262">
            <v>47844</v>
          </cell>
          <cell r="O262">
            <v>47844</v>
          </cell>
          <cell r="P262">
            <v>52628.5</v>
          </cell>
          <cell r="Q262">
            <v>52628.5</v>
          </cell>
          <cell r="R262">
            <v>57891</v>
          </cell>
          <cell r="S262">
            <v>57891</v>
          </cell>
          <cell r="T262">
            <v>63680.5</v>
          </cell>
          <cell r="U262">
            <v>63680.5</v>
          </cell>
          <cell r="V262">
            <v>70048.5</v>
          </cell>
          <cell r="W262">
            <v>70048.5</v>
          </cell>
          <cell r="X262">
            <v>77053</v>
          </cell>
          <cell r="Y262">
            <v>77053</v>
          </cell>
        </row>
        <row r="263">
          <cell r="F263">
            <v>0</v>
          </cell>
          <cell r="G263">
            <v>0</v>
          </cell>
          <cell r="H263">
            <v>1811</v>
          </cell>
          <cell r="I263">
            <v>32598</v>
          </cell>
          <cell r="J263">
            <v>36185.5</v>
          </cell>
          <cell r="K263">
            <v>36185.5</v>
          </cell>
          <cell r="L263">
            <v>40166</v>
          </cell>
          <cell r="M263">
            <v>40166</v>
          </cell>
          <cell r="N263">
            <v>44584.5</v>
          </cell>
          <cell r="O263">
            <v>44584.5</v>
          </cell>
          <cell r="P263">
            <v>47259.5</v>
          </cell>
          <cell r="Q263">
            <v>47259.5</v>
          </cell>
          <cell r="R263">
            <v>50095</v>
          </cell>
          <cell r="S263">
            <v>50095</v>
          </cell>
          <cell r="T263">
            <v>53100.5</v>
          </cell>
          <cell r="U263">
            <v>53100.5</v>
          </cell>
          <cell r="V263">
            <v>56286.5</v>
          </cell>
          <cell r="W263">
            <v>56286.5</v>
          </cell>
          <cell r="X263">
            <v>59664</v>
          </cell>
          <cell r="Y263">
            <v>59664</v>
          </cell>
        </row>
        <row r="264"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</row>
        <row r="265"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</row>
        <row r="266"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</row>
        <row r="267"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</row>
        <row r="268">
          <cell r="F268">
            <v>0</v>
          </cell>
          <cell r="G268">
            <v>0</v>
          </cell>
          <cell r="H268">
            <v>247260.67916666667</v>
          </cell>
          <cell r="I268">
            <v>747357.94777777779</v>
          </cell>
          <cell r="J268">
            <v>727786.15</v>
          </cell>
          <cell r="K268">
            <v>741782.03749999998</v>
          </cell>
          <cell r="L268">
            <v>755777.92500000005</v>
          </cell>
          <cell r="M268">
            <v>769773.8125</v>
          </cell>
          <cell r="N268">
            <v>760256.60899999994</v>
          </cell>
          <cell r="O268">
            <v>773832.61987499997</v>
          </cell>
          <cell r="P268">
            <v>787408.63075000001</v>
          </cell>
          <cell r="Q268">
            <v>800984.64162499993</v>
          </cell>
          <cell r="R268">
            <v>790123.83292500011</v>
          </cell>
          <cell r="S268">
            <v>803292.56347375002</v>
          </cell>
          <cell r="T268">
            <v>816461.29402250005</v>
          </cell>
          <cell r="U268">
            <v>829630.02457124996</v>
          </cell>
          <cell r="V268">
            <v>817514.79246639996</v>
          </cell>
          <cell r="W268">
            <v>830288.46109868749</v>
          </cell>
          <cell r="X268">
            <v>843062.12973097479</v>
          </cell>
          <cell r="Y268">
            <v>569137.90239414293</v>
          </cell>
        </row>
        <row r="269">
          <cell r="F269">
            <v>0</v>
          </cell>
          <cell r="G269">
            <v>0</v>
          </cell>
          <cell r="H269">
            <v>197808.54333333333</v>
          </cell>
          <cell r="I269">
            <v>672622.15299999993</v>
          </cell>
          <cell r="J269">
            <v>582228.92000000004</v>
          </cell>
          <cell r="K269">
            <v>593425.63</v>
          </cell>
          <cell r="L269">
            <v>604622.34</v>
          </cell>
          <cell r="M269">
            <v>615819.05000000005</v>
          </cell>
          <cell r="N269">
            <v>532179.6263</v>
          </cell>
          <cell r="O269">
            <v>541682.83391249995</v>
          </cell>
          <cell r="P269">
            <v>551186.04152500001</v>
          </cell>
          <cell r="Q269">
            <v>560689.24913750007</v>
          </cell>
          <cell r="R269">
            <v>474074.29975500004</v>
          </cell>
          <cell r="S269">
            <v>481975.53808425006</v>
          </cell>
          <cell r="T269">
            <v>489876.77641350008</v>
          </cell>
          <cell r="U269">
            <v>497778.01474274998</v>
          </cell>
          <cell r="V269">
            <v>408757.39623319998</v>
          </cell>
          <cell r="W269">
            <v>415144.23054934375</v>
          </cell>
          <cell r="X269">
            <v>421531.06486548739</v>
          </cell>
          <cell r="Y269">
            <v>284568.95119707147</v>
          </cell>
        </row>
        <row r="270">
          <cell r="F270">
            <v>0</v>
          </cell>
          <cell r="G270">
            <v>0</v>
          </cell>
          <cell r="H270">
            <v>132636.60833333334</v>
          </cell>
          <cell r="I270">
            <v>1489321.7945416665</v>
          </cell>
          <cell r="J270">
            <v>394686.4916666667</v>
          </cell>
          <cell r="K270">
            <v>397103.9916666667</v>
          </cell>
          <cell r="L270">
            <v>398958.15833333333</v>
          </cell>
          <cell r="M270">
            <v>400530.65833333333</v>
          </cell>
          <cell r="N270">
            <v>413741.29166666663</v>
          </cell>
          <cell r="O270">
            <v>411088.79166666663</v>
          </cell>
          <cell r="P270">
            <v>408999.625</v>
          </cell>
          <cell r="Q270">
            <v>407192.125</v>
          </cell>
          <cell r="R270">
            <v>417869.19166666665</v>
          </cell>
          <cell r="S270">
            <v>415216.69166666665</v>
          </cell>
          <cell r="T270">
            <v>413127.52500000002</v>
          </cell>
          <cell r="U270">
            <v>411320.02499999991</v>
          </cell>
          <cell r="V270">
            <v>422616.99166666664</v>
          </cell>
          <cell r="W270">
            <v>419964.49166666664</v>
          </cell>
          <cell r="X270">
            <v>417875.32499999995</v>
          </cell>
          <cell r="Y270">
            <v>416067.82499999995</v>
          </cell>
        </row>
        <row r="271"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</row>
        <row r="272">
          <cell r="F272">
            <v>0</v>
          </cell>
          <cell r="G272">
            <v>0</v>
          </cell>
          <cell r="H272">
            <v>663.18304166666667</v>
          </cell>
          <cell r="I272">
            <v>1872.8509583333334</v>
          </cell>
          <cell r="J272">
            <v>1973.4324583333332</v>
          </cell>
          <cell r="K272">
            <v>1985.5199583333335</v>
          </cell>
          <cell r="L272">
            <v>1994.7907916666668</v>
          </cell>
          <cell r="M272">
            <v>2002.6532916666667</v>
          </cell>
          <cell r="N272">
            <v>2068.7064583333331</v>
          </cell>
          <cell r="O272">
            <v>2055.4439583333333</v>
          </cell>
          <cell r="P272">
            <v>2044.9981250000001</v>
          </cell>
          <cell r="Q272">
            <v>2035.9606249999999</v>
          </cell>
          <cell r="R272">
            <v>2089.3459583333333</v>
          </cell>
          <cell r="S272">
            <v>2076.0834583333335</v>
          </cell>
          <cell r="T272">
            <v>2065.6376250000003</v>
          </cell>
          <cell r="U272">
            <v>2056.6001249999999</v>
          </cell>
          <cell r="V272">
            <v>2113.0849583333334</v>
          </cell>
          <cell r="W272">
            <v>2099.8224583333331</v>
          </cell>
          <cell r="X272">
            <v>2089.3766249999999</v>
          </cell>
          <cell r="Y272">
            <v>2080.339125</v>
          </cell>
        </row>
        <row r="273">
          <cell r="F273">
            <v>0</v>
          </cell>
          <cell r="G273">
            <v>0</v>
          </cell>
          <cell r="H273">
            <v>6977.666666666667</v>
          </cell>
          <cell r="I273">
            <v>125598</v>
          </cell>
          <cell r="J273">
            <v>141548</v>
          </cell>
          <cell r="K273">
            <v>141548</v>
          </cell>
          <cell r="L273">
            <v>141548</v>
          </cell>
          <cell r="M273">
            <v>141548</v>
          </cell>
          <cell r="N273">
            <v>142652.5</v>
          </cell>
          <cell r="O273">
            <v>142652.5</v>
          </cell>
          <cell r="P273">
            <v>149192</v>
          </cell>
          <cell r="Q273">
            <v>149192</v>
          </cell>
          <cell r="R273">
            <v>150612.5</v>
          </cell>
          <cell r="S273">
            <v>150612.5</v>
          </cell>
          <cell r="T273">
            <v>154792.5</v>
          </cell>
          <cell r="U273">
            <v>154792.5</v>
          </cell>
          <cell r="V273">
            <v>155767</v>
          </cell>
          <cell r="W273">
            <v>155767</v>
          </cell>
          <cell r="X273">
            <v>143800.5</v>
          </cell>
          <cell r="Y273">
            <v>143800.5</v>
          </cell>
        </row>
        <row r="274">
          <cell r="F274">
            <v>0</v>
          </cell>
          <cell r="G274">
            <v>0</v>
          </cell>
          <cell r="H274">
            <v>3013</v>
          </cell>
          <cell r="I274">
            <v>54234</v>
          </cell>
          <cell r="J274">
            <v>63101</v>
          </cell>
          <cell r="K274">
            <v>63101</v>
          </cell>
          <cell r="L274">
            <v>63101</v>
          </cell>
          <cell r="M274">
            <v>63101</v>
          </cell>
          <cell r="N274">
            <v>66256</v>
          </cell>
          <cell r="O274">
            <v>66256</v>
          </cell>
          <cell r="P274">
            <v>66256</v>
          </cell>
          <cell r="Q274">
            <v>66256</v>
          </cell>
          <cell r="R274">
            <v>66256</v>
          </cell>
          <cell r="S274">
            <v>66256</v>
          </cell>
          <cell r="T274">
            <v>66256</v>
          </cell>
          <cell r="U274">
            <v>66256</v>
          </cell>
          <cell r="V274">
            <v>66256</v>
          </cell>
          <cell r="W274">
            <v>66256</v>
          </cell>
          <cell r="X274">
            <v>66256</v>
          </cell>
          <cell r="Y274">
            <v>66256</v>
          </cell>
        </row>
        <row r="275">
          <cell r="F275">
            <v>0</v>
          </cell>
          <cell r="G275">
            <v>0</v>
          </cell>
          <cell r="H275">
            <v>1301</v>
          </cell>
          <cell r="I275">
            <v>23418</v>
          </cell>
          <cell r="J275">
            <v>35125.5</v>
          </cell>
          <cell r="K275">
            <v>35125.5</v>
          </cell>
          <cell r="L275">
            <v>35125.5</v>
          </cell>
          <cell r="M275">
            <v>35125.5</v>
          </cell>
          <cell r="N275">
            <v>35125.5</v>
          </cell>
          <cell r="O275">
            <v>35125.5</v>
          </cell>
          <cell r="P275">
            <v>35125.5</v>
          </cell>
          <cell r="Q275">
            <v>35125.5</v>
          </cell>
          <cell r="R275">
            <v>35125.5</v>
          </cell>
          <cell r="S275">
            <v>35125.5</v>
          </cell>
          <cell r="T275">
            <v>35125.5</v>
          </cell>
          <cell r="U275">
            <v>35125.5</v>
          </cell>
          <cell r="V275">
            <v>35125.5</v>
          </cell>
          <cell r="W275">
            <v>35125.5</v>
          </cell>
          <cell r="X275">
            <v>35125.5</v>
          </cell>
          <cell r="Y275">
            <v>35125.5</v>
          </cell>
        </row>
        <row r="276">
          <cell r="F276">
            <v>0</v>
          </cell>
          <cell r="G276">
            <v>0</v>
          </cell>
          <cell r="H276">
            <v>855.66666666666663</v>
          </cell>
          <cell r="I276">
            <v>15402</v>
          </cell>
          <cell r="J276">
            <v>23095.5</v>
          </cell>
          <cell r="K276">
            <v>23095.5</v>
          </cell>
          <cell r="L276">
            <v>23095.5</v>
          </cell>
          <cell r="M276">
            <v>23095.5</v>
          </cell>
          <cell r="N276">
            <v>23095.5</v>
          </cell>
          <cell r="O276">
            <v>23095.5</v>
          </cell>
          <cell r="P276">
            <v>23095.5</v>
          </cell>
          <cell r="Q276">
            <v>23095.5</v>
          </cell>
          <cell r="R276">
            <v>23095.5</v>
          </cell>
          <cell r="S276">
            <v>23095.5</v>
          </cell>
          <cell r="T276">
            <v>23095.5</v>
          </cell>
          <cell r="U276">
            <v>23095.5</v>
          </cell>
          <cell r="V276">
            <v>23095.5</v>
          </cell>
          <cell r="W276">
            <v>23095.5</v>
          </cell>
          <cell r="X276">
            <v>23095.5</v>
          </cell>
          <cell r="Y276">
            <v>23095.5</v>
          </cell>
        </row>
        <row r="277">
          <cell r="F277">
            <v>0</v>
          </cell>
          <cell r="G277">
            <v>0</v>
          </cell>
          <cell r="H277">
            <v>733.66666666666663</v>
          </cell>
          <cell r="I277">
            <v>13206</v>
          </cell>
          <cell r="J277">
            <v>19348.5</v>
          </cell>
          <cell r="K277">
            <v>19348.5</v>
          </cell>
          <cell r="L277">
            <v>19348.5</v>
          </cell>
          <cell r="M277">
            <v>19348.5</v>
          </cell>
          <cell r="N277">
            <v>19348.5</v>
          </cell>
          <cell r="O277">
            <v>19348.5</v>
          </cell>
          <cell r="P277">
            <v>19348.5</v>
          </cell>
          <cell r="Q277">
            <v>19348.5</v>
          </cell>
          <cell r="R277">
            <v>19348.5</v>
          </cell>
          <cell r="S277">
            <v>19348.5</v>
          </cell>
          <cell r="T277">
            <v>19348.5</v>
          </cell>
          <cell r="U277">
            <v>19348.5</v>
          </cell>
          <cell r="V277">
            <v>19348.5</v>
          </cell>
          <cell r="W277">
            <v>19348.5</v>
          </cell>
          <cell r="X277">
            <v>19348.5</v>
          </cell>
          <cell r="Y277">
            <v>19348.5</v>
          </cell>
        </row>
        <row r="278">
          <cell r="F278">
            <v>0</v>
          </cell>
          <cell r="G278">
            <v>0</v>
          </cell>
          <cell r="H278">
            <v>835.33333333333337</v>
          </cell>
          <cell r="I278">
            <v>15036</v>
          </cell>
          <cell r="J278">
            <v>18610.5</v>
          </cell>
          <cell r="K278">
            <v>18610.5</v>
          </cell>
          <cell r="L278">
            <v>18610.5</v>
          </cell>
          <cell r="M278">
            <v>18610.5</v>
          </cell>
          <cell r="N278">
            <v>19863.5</v>
          </cell>
          <cell r="O278">
            <v>19863.5</v>
          </cell>
          <cell r="P278">
            <v>21307.5</v>
          </cell>
          <cell r="Q278">
            <v>21307.5</v>
          </cell>
          <cell r="R278">
            <v>22799</v>
          </cell>
          <cell r="S278">
            <v>22799</v>
          </cell>
          <cell r="T278">
            <v>24395</v>
          </cell>
          <cell r="U278">
            <v>24395</v>
          </cell>
          <cell r="V278">
            <v>26102.5</v>
          </cell>
          <cell r="W278">
            <v>26102.5</v>
          </cell>
          <cell r="X278">
            <v>27929.5</v>
          </cell>
          <cell r="Y278">
            <v>27929.5</v>
          </cell>
        </row>
        <row r="279">
          <cell r="F279">
            <v>0</v>
          </cell>
          <cell r="G279">
            <v>0</v>
          </cell>
          <cell r="H279">
            <v>768.16666666666663</v>
          </cell>
          <cell r="I279">
            <v>13827</v>
          </cell>
          <cell r="J279">
            <v>16089.5</v>
          </cell>
          <cell r="K279">
            <v>16089.5</v>
          </cell>
          <cell r="L279">
            <v>16089.5</v>
          </cell>
          <cell r="M279">
            <v>16089.5</v>
          </cell>
          <cell r="N279">
            <v>16894</v>
          </cell>
          <cell r="O279">
            <v>16894</v>
          </cell>
          <cell r="P279">
            <v>17739</v>
          </cell>
          <cell r="Q279">
            <v>17739</v>
          </cell>
          <cell r="R279">
            <v>18626</v>
          </cell>
          <cell r="S279">
            <v>18626</v>
          </cell>
          <cell r="T279">
            <v>19557</v>
          </cell>
          <cell r="U279">
            <v>19557</v>
          </cell>
          <cell r="V279">
            <v>20535.5</v>
          </cell>
          <cell r="W279">
            <v>20535.5</v>
          </cell>
          <cell r="X279">
            <v>21562</v>
          </cell>
          <cell r="Y279">
            <v>21562</v>
          </cell>
        </row>
        <row r="280"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</row>
        <row r="281"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</row>
        <row r="282"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</row>
        <row r="283"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</row>
        <row r="284"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</row>
        <row r="285"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</row>
        <row r="286"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</row>
        <row r="287"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</row>
        <row r="288"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</row>
        <row r="289"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</row>
        <row r="290"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</row>
        <row r="291">
          <cell r="F291">
            <v>0</v>
          </cell>
          <cell r="G291">
            <v>0</v>
          </cell>
          <cell r="H291">
            <v>-270860218.23977822</v>
          </cell>
          <cell r="I291">
            <v>-301129041.14121747</v>
          </cell>
          <cell r="J291">
            <v>-298382558.50487232</v>
          </cell>
          <cell r="K291">
            <v>-302607462.60457999</v>
          </cell>
          <cell r="L291">
            <v>-306502858.43188727</v>
          </cell>
          <cell r="M291">
            <v>-320227548.56964326</v>
          </cell>
          <cell r="N291">
            <v>-316614321.89679694</v>
          </cell>
          <cell r="O291">
            <v>-320213850.4447428</v>
          </cell>
          <cell r="P291">
            <v>-324237020.32555246</v>
          </cell>
          <cell r="Q291">
            <v>-335997861.13902879</v>
          </cell>
          <cell r="R291">
            <v>-335301816.71928334</v>
          </cell>
          <cell r="S291">
            <v>-338702729.33132726</v>
          </cell>
          <cell r="T291">
            <v>-342486613.32380009</v>
          </cell>
          <cell r="U291">
            <v>-353466516.74163908</v>
          </cell>
          <cell r="V291">
            <v>-352771002.46990234</v>
          </cell>
          <cell r="W291">
            <v>-356184364.48302841</v>
          </cell>
          <cell r="X291">
            <v>-359604374.96509308</v>
          </cell>
          <cell r="Y291">
            <v>-199875111.66459417</v>
          </cell>
        </row>
        <row r="292">
          <cell r="F292">
            <v>0</v>
          </cell>
          <cell r="G292">
            <v>0</v>
          </cell>
          <cell r="H292">
            <v>-230921.75125008056</v>
          </cell>
          <cell r="I292">
            <v>-578779.64238836919</v>
          </cell>
          <cell r="J292">
            <v>-679650.15111855383</v>
          </cell>
          <cell r="K292">
            <v>-761855.21679247159</v>
          </cell>
          <cell r="L292">
            <v>-810410.13421479776</v>
          </cell>
          <cell r="M292">
            <v>-899459.02564036194</v>
          </cell>
          <cell r="N292">
            <v>-965255.85930901044</v>
          </cell>
          <cell r="O292">
            <v>-1031615.804699516</v>
          </cell>
          <cell r="P292">
            <v>-1090656.103127813</v>
          </cell>
          <cell r="Q292">
            <v>-1169214.2947570831</v>
          </cell>
          <cell r="R292">
            <v>-1218160.4610396354</v>
          </cell>
          <cell r="S292">
            <v>-1275532.7696912205</v>
          </cell>
          <cell r="T292">
            <v>-1323630.4987864962</v>
          </cell>
          <cell r="U292">
            <v>-1389003.8529385771</v>
          </cell>
          <cell r="V292">
            <v>-1430673.6523275971</v>
          </cell>
          <cell r="W292">
            <v>-1481786.1207547656</v>
          </cell>
          <cell r="X292">
            <v>-1510193.2904834151</v>
          </cell>
          <cell r="Y292">
            <v>-1324694.3998424883</v>
          </cell>
        </row>
        <row r="293">
          <cell r="F293">
            <v>0</v>
          </cell>
          <cell r="G293">
            <v>0</v>
          </cell>
          <cell r="H293">
            <v>120585.86536007343</v>
          </cell>
          <cell r="I293">
            <v>394053.62950817856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</row>
        <row r="294">
          <cell r="F294">
            <v>0</v>
          </cell>
          <cell r="G294">
            <v>0</v>
          </cell>
          <cell r="H294">
            <v>127246.46686224666</v>
          </cell>
          <cell r="I294">
            <v>166892.91039330553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</row>
        <row r="295">
          <cell r="F295">
            <v>0</v>
          </cell>
          <cell r="G295">
            <v>0</v>
          </cell>
          <cell r="H295">
            <v>14418.337582679374</v>
          </cell>
          <cell r="I295">
            <v>8150.3878194111348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</row>
        <row r="296">
          <cell r="F296">
            <v>0</v>
          </cell>
          <cell r="G296">
            <v>0</v>
          </cell>
          <cell r="H296">
            <v>11748.1153766188</v>
          </cell>
          <cell r="I296">
            <v>-10396.548739004644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</row>
        <row r="297">
          <cell r="F297">
            <v>0</v>
          </cell>
          <cell r="G297">
            <v>0</v>
          </cell>
          <cell r="H297">
            <v>-33076.348400110503</v>
          </cell>
          <cell r="I297">
            <v>-104406.73510317093</v>
          </cell>
          <cell r="J297">
            <v>-531.64864786569478</v>
          </cell>
          <cell r="K297">
            <v>-923.27326584905791</v>
          </cell>
          <cell r="L297">
            <v>-1170.9745906151652</v>
          </cell>
          <cell r="M297">
            <v>23003.298146929155</v>
          </cell>
          <cell r="N297">
            <v>26064.625528965087</v>
          </cell>
          <cell r="O297">
            <v>30360.314976099224</v>
          </cell>
          <cell r="P297">
            <v>34484.29635737848</v>
          </cell>
          <cell r="Q297">
            <v>70063.816544257643</v>
          </cell>
          <cell r="R297">
            <v>81779.659701789016</v>
          </cell>
          <cell r="S297">
            <v>97868.64624351653</v>
          </cell>
          <cell r="T297">
            <v>119961.47073144955</v>
          </cell>
          <cell r="U297">
            <v>-287282.57595454273</v>
          </cell>
          <cell r="V297">
            <v>-162472.7697252206</v>
          </cell>
          <cell r="W297">
            <v>-115239.36983804981</v>
          </cell>
          <cell r="X297">
            <v>-83361.928581937595</v>
          </cell>
          <cell r="Y297">
            <v>-21085.179313039363</v>
          </cell>
        </row>
        <row r="298">
          <cell r="F298">
            <v>0</v>
          </cell>
          <cell r="G298">
            <v>0</v>
          </cell>
          <cell r="H298">
            <v>-15899.9819094059</v>
          </cell>
          <cell r="I298">
            <v>-10074.394821507023</v>
          </cell>
          <cell r="J298">
            <v>-47.255779800195555</v>
          </cell>
          <cell r="K298">
            <v>-82.054070968246336</v>
          </cell>
          <cell r="L298">
            <v>-103.96143405032643</v>
          </cell>
          <cell r="M298">
            <v>1186.3609121595812</v>
          </cell>
          <cell r="N298">
            <v>1366.7160860515055</v>
          </cell>
          <cell r="O298">
            <v>1594.1003115541992</v>
          </cell>
          <cell r="P298">
            <v>1810.0263283733461</v>
          </cell>
          <cell r="Q298">
            <v>1051.4201943151861</v>
          </cell>
          <cell r="R298">
            <v>1090.5802027416494</v>
          </cell>
          <cell r="S298">
            <v>1038.6411895971671</v>
          </cell>
          <cell r="T298">
            <v>850.93643969898346</v>
          </cell>
          <cell r="U298">
            <v>10542.505891464381</v>
          </cell>
          <cell r="V298">
            <v>7290.7511782982765</v>
          </cell>
          <cell r="W298">
            <v>6594.9259554133869</v>
          </cell>
          <cell r="X298">
            <v>6239.8933551845284</v>
          </cell>
          <cell r="Y298">
            <v>2911.9487070911005</v>
          </cell>
        </row>
        <row r="299">
          <cell r="F299">
            <v>0</v>
          </cell>
          <cell r="G299">
            <v>0</v>
          </cell>
          <cell r="H299">
            <v>6558.8355297070984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-2036.999898762183</v>
          </cell>
          <cell r="N299">
            <v>-2712.440326794338</v>
          </cell>
          <cell r="O299">
            <v>-3637.3183204557208</v>
          </cell>
          <cell r="P299">
            <v>-4705.5668347313467</v>
          </cell>
          <cell r="Q299">
            <v>-17795.033053579431</v>
          </cell>
          <cell r="R299">
            <v>-23659.661940153084</v>
          </cell>
          <cell r="S299">
            <v>-32099.086040751215</v>
          </cell>
          <cell r="T299">
            <v>-44988.411466622973</v>
          </cell>
          <cell r="U299">
            <v>322667.22969471547</v>
          </cell>
          <cell r="V299">
            <v>227037.73703584488</v>
          </cell>
          <cell r="W299">
            <v>195495.90618683357</v>
          </cell>
          <cell r="X299">
            <v>175213.08864077588</v>
          </cell>
          <cell r="Y299">
            <v>68891.724023647155</v>
          </cell>
        </row>
        <row r="300">
          <cell r="F300">
            <v>0</v>
          </cell>
          <cell r="G300">
            <v>0</v>
          </cell>
          <cell r="H300">
            <v>574.33808327025383</v>
          </cell>
          <cell r="I300">
            <v>1063.2754937370833</v>
          </cell>
          <cell r="J300">
            <v>4.5104297480819699</v>
          </cell>
          <cell r="K300">
            <v>7.4161112620830174</v>
          </cell>
          <cell r="L300">
            <v>8.7640003413741141</v>
          </cell>
          <cell r="M300">
            <v>-382.20860153784793</v>
          </cell>
          <cell r="N300">
            <v>-529.6837935361367</v>
          </cell>
          <cell r="O300">
            <v>-678.06443244881007</v>
          </cell>
          <cell r="P300">
            <v>-840.31475186867306</v>
          </cell>
          <cell r="Q300">
            <v>-2130.4488618638966</v>
          </cell>
          <cell r="R300">
            <v>-2784.0429585099582</v>
          </cell>
          <cell r="S300">
            <v>-3658.6136089020929</v>
          </cell>
          <cell r="T300">
            <v>-4951.4645325357633</v>
          </cell>
          <cell r="U300">
            <v>31179.031651365396</v>
          </cell>
          <cell r="V300">
            <v>22211.407802614307</v>
          </cell>
          <cell r="W300">
            <v>17266.297130021034</v>
          </cell>
          <cell r="X300">
            <v>14001.421441932351</v>
          </cell>
          <cell r="Y300">
            <v>6997.6279200972804</v>
          </cell>
        </row>
        <row r="301">
          <cell r="F301">
            <v>0</v>
          </cell>
          <cell r="G301">
            <v>0</v>
          </cell>
          <cell r="H301">
            <v>831.9719160460462</v>
          </cell>
          <cell r="I301">
            <v>0</v>
          </cell>
          <cell r="J301">
            <v>1.3491494479488327E-2</v>
          </cell>
          <cell r="K301">
            <v>8.8454950601646848E-2</v>
          </cell>
          <cell r="L301">
            <v>0.26199754307134027</v>
          </cell>
          <cell r="M301">
            <v>-268.24422732237008</v>
          </cell>
          <cell r="N301">
            <v>-507.15115998031376</v>
          </cell>
          <cell r="O301">
            <v>-815.09184235917633</v>
          </cell>
          <cell r="P301">
            <v>-1177.8332693356172</v>
          </cell>
          <cell r="Q301">
            <v>-3982.9094381768928</v>
          </cell>
          <cell r="R301">
            <v>-6067.3825533332683</v>
          </cell>
          <cell r="S301">
            <v>-9043.9698344586741</v>
          </cell>
          <cell r="T301">
            <v>-13455.457103319664</v>
          </cell>
          <cell r="U301">
            <v>46175.516570613283</v>
          </cell>
          <cell r="V301">
            <v>34238.562929765307</v>
          </cell>
          <cell r="W301">
            <v>30304.790178515061</v>
          </cell>
          <cell r="X301">
            <v>27495.111912535191</v>
          </cell>
          <cell r="Y301">
            <v>9590.3716749894975</v>
          </cell>
        </row>
        <row r="302">
          <cell r="F302">
            <v>0</v>
          </cell>
          <cell r="G302">
            <v>0</v>
          </cell>
          <cell r="H302">
            <v>907.18303793448069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-346.85824094006659</v>
          </cell>
          <cell r="V302">
            <v>-308.98128635249878</v>
          </cell>
          <cell r="W302">
            <v>-227.51601390130665</v>
          </cell>
          <cell r="X302">
            <v>-172.65286999072731</v>
          </cell>
          <cell r="Y302">
            <v>-44.60731677200684</v>
          </cell>
        </row>
        <row r="303">
          <cell r="F303">
            <v>0</v>
          </cell>
          <cell r="G303">
            <v>0</v>
          </cell>
          <cell r="H303">
            <v>540.8789526738118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305.51381085902574</v>
          </cell>
          <cell r="N303">
            <v>498.08896663283281</v>
          </cell>
          <cell r="O303">
            <v>509.79020995427032</v>
          </cell>
          <cell r="P303">
            <v>485.39683374675462</v>
          </cell>
          <cell r="Q303">
            <v>771.39909550678476</v>
          </cell>
          <cell r="R303">
            <v>790.58655922278342</v>
          </cell>
          <cell r="S303">
            <v>851.39725381996254</v>
          </cell>
          <cell r="T303">
            <v>898.57975205560501</v>
          </cell>
          <cell r="U303">
            <v>-11483.801016441152</v>
          </cell>
          <cell r="V303">
            <v>-10241.040084366417</v>
          </cell>
          <cell r="W303">
            <v>-6917.8504953677939</v>
          </cell>
          <cell r="X303">
            <v>-4654.5273749208645</v>
          </cell>
          <cell r="Y303">
            <v>-1324.8192754243107</v>
          </cell>
        </row>
        <row r="304">
          <cell r="F304">
            <v>0</v>
          </cell>
          <cell r="G304">
            <v>0</v>
          </cell>
          <cell r="H304">
            <v>6950.7660268400241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6.3906921762408722</v>
          </cell>
          <cell r="R304">
            <v>9.8011703069781007</v>
          </cell>
          <cell r="S304">
            <v>10.571108372580477</v>
          </cell>
          <cell r="T304">
            <v>11.187078620686741</v>
          </cell>
          <cell r="U304">
            <v>-1252.4952516432652</v>
          </cell>
          <cell r="V304">
            <v>-1112.599635634549</v>
          </cell>
          <cell r="W304">
            <v>-750.1428021832063</v>
          </cell>
          <cell r="X304">
            <v>-503.32210188475824</v>
          </cell>
          <cell r="Y304">
            <v>-29.350481237397119</v>
          </cell>
        </row>
        <row r="305">
          <cell r="F305">
            <v>0</v>
          </cell>
          <cell r="G305">
            <v>0</v>
          </cell>
          <cell r="H305">
            <v>127246.46686224666</v>
          </cell>
          <cell r="I305">
            <v>116995.13162962439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</row>
        <row r="306">
          <cell r="F306">
            <v>0</v>
          </cell>
          <cell r="G306">
            <v>0</v>
          </cell>
          <cell r="H306">
            <v>14418.337582679374</v>
          </cell>
          <cell r="I306">
            <v>69710.466128378321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</row>
        <row r="307">
          <cell r="F307">
            <v>0</v>
          </cell>
          <cell r="G307">
            <v>0</v>
          </cell>
          <cell r="H307">
            <v>11748.1153766188</v>
          </cell>
          <cell r="I307">
            <v>-9786.6234883918478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</row>
        <row r="308">
          <cell r="F308">
            <v>0</v>
          </cell>
          <cell r="G308">
            <v>0</v>
          </cell>
          <cell r="H308">
            <v>179.20908736699263</v>
          </cell>
          <cell r="I308">
            <v>9720.1380545932716</v>
          </cell>
          <cell r="J308">
            <v>0</v>
          </cell>
          <cell r="K308">
            <v>0</v>
          </cell>
          <cell r="L308">
            <v>0</v>
          </cell>
          <cell r="M308">
            <v>-181.7888708073136</v>
          </cell>
          <cell r="N308">
            <v>-254.70557051127622</v>
          </cell>
          <cell r="O308">
            <v>-384.5516277995988</v>
          </cell>
          <cell r="P308">
            <v>-555.70430257289183</v>
          </cell>
          <cell r="Q308">
            <v>-1785.2549486650146</v>
          </cell>
          <cell r="R308">
            <v>-2567.0488384421992</v>
          </cell>
          <cell r="S308">
            <v>-3739.9592568239536</v>
          </cell>
          <cell r="T308">
            <v>-5633.6446834593271</v>
          </cell>
          <cell r="U308">
            <v>33797.284796211912</v>
          </cell>
          <cell r="V308">
            <v>25633.44760821716</v>
          </cell>
          <cell r="W308">
            <v>23727.991572808583</v>
          </cell>
          <cell r="X308">
            <v>22881.656511514073</v>
          </cell>
          <cell r="Y308">
            <v>7302.6298525259381</v>
          </cell>
        </row>
        <row r="309">
          <cell r="F309">
            <v>0</v>
          </cell>
          <cell r="G309">
            <v>0</v>
          </cell>
          <cell r="H309">
            <v>-15899.9819094059</v>
          </cell>
          <cell r="I309">
            <v>-9731.2401446352269</v>
          </cell>
          <cell r="J309">
            <v>-47.255779800195555</v>
          </cell>
          <cell r="K309">
            <v>-82.054070968246336</v>
          </cell>
          <cell r="L309">
            <v>-103.96143405032643</v>
          </cell>
          <cell r="M309">
            <v>1186.3609121595812</v>
          </cell>
          <cell r="N309">
            <v>1366.7160860515055</v>
          </cell>
          <cell r="O309">
            <v>1594.1003115541992</v>
          </cell>
          <cell r="P309">
            <v>1810.0263283733461</v>
          </cell>
          <cell r="Q309">
            <v>1051.4201943151861</v>
          </cell>
          <cell r="R309">
            <v>1090.5802027416494</v>
          </cell>
          <cell r="S309">
            <v>1038.6411895971671</v>
          </cell>
          <cell r="T309">
            <v>850.93643969898346</v>
          </cell>
          <cell r="U309">
            <v>10542.505891464381</v>
          </cell>
          <cell r="V309">
            <v>7290.7511782982765</v>
          </cell>
          <cell r="W309">
            <v>6594.9259554133869</v>
          </cell>
          <cell r="X309">
            <v>6239.8933551845284</v>
          </cell>
          <cell r="Y309">
            <v>2911.9487070911005</v>
          </cell>
        </row>
        <row r="310">
          <cell r="F310">
            <v>0</v>
          </cell>
          <cell r="G310">
            <v>0</v>
          </cell>
          <cell r="H310">
            <v>6558.8355297070984</v>
          </cell>
          <cell r="I310">
            <v>1302.8900925796117</v>
          </cell>
          <cell r="J310">
            <v>0</v>
          </cell>
          <cell r="K310">
            <v>0</v>
          </cell>
          <cell r="L310">
            <v>0</v>
          </cell>
          <cell r="M310">
            <v>-2036.999898762183</v>
          </cell>
          <cell r="N310">
            <v>-2712.440326794338</v>
          </cell>
          <cell r="O310">
            <v>-3637.3183204557208</v>
          </cell>
          <cell r="P310">
            <v>-4705.5668347313467</v>
          </cell>
          <cell r="Q310">
            <v>-17795.033053579431</v>
          </cell>
          <cell r="R310">
            <v>-23659.661940153084</v>
          </cell>
          <cell r="S310">
            <v>-32099.086040751215</v>
          </cell>
          <cell r="T310">
            <v>-44988.411466622973</v>
          </cell>
          <cell r="U310">
            <v>322667.22969471547</v>
          </cell>
          <cell r="V310">
            <v>227037.73703584488</v>
          </cell>
          <cell r="W310">
            <v>195495.90618683357</v>
          </cell>
          <cell r="X310">
            <v>175213.08864077588</v>
          </cell>
          <cell r="Y310">
            <v>68891.724023647155</v>
          </cell>
        </row>
        <row r="311">
          <cell r="F311">
            <v>0</v>
          </cell>
          <cell r="G311">
            <v>0</v>
          </cell>
          <cell r="H311">
            <v>574.33808327025383</v>
          </cell>
          <cell r="I311">
            <v>929.85019727557096</v>
          </cell>
          <cell r="J311">
            <v>4.5104297480819699</v>
          </cell>
          <cell r="K311">
            <v>7.4161112620830174</v>
          </cell>
          <cell r="L311">
            <v>8.7640003413741141</v>
          </cell>
          <cell r="M311">
            <v>-382.20860153784793</v>
          </cell>
          <cell r="N311">
            <v>-529.6837935361367</v>
          </cell>
          <cell r="O311">
            <v>-678.06443244881007</v>
          </cell>
          <cell r="P311">
            <v>-840.31475186867306</v>
          </cell>
          <cell r="Q311">
            <v>-2130.4488618638966</v>
          </cell>
          <cell r="R311">
            <v>-2784.0429585099582</v>
          </cell>
          <cell r="S311">
            <v>-3658.6136089020929</v>
          </cell>
          <cell r="T311">
            <v>-4951.4645325357633</v>
          </cell>
          <cell r="U311">
            <v>31179.031651365396</v>
          </cell>
          <cell r="V311">
            <v>22211.407802614307</v>
          </cell>
          <cell r="W311">
            <v>17266.297130021034</v>
          </cell>
          <cell r="X311">
            <v>14001.421441932351</v>
          </cell>
          <cell r="Y311">
            <v>6997.6279200972804</v>
          </cell>
        </row>
        <row r="312">
          <cell r="F312">
            <v>0</v>
          </cell>
          <cell r="G312">
            <v>0</v>
          </cell>
          <cell r="H312">
            <v>831.9719160460462</v>
          </cell>
          <cell r="I312">
            <v>-609.92525061279639</v>
          </cell>
          <cell r="J312">
            <v>1.3491494479488327E-2</v>
          </cell>
          <cell r="K312">
            <v>8.8454950601646848E-2</v>
          </cell>
          <cell r="L312">
            <v>0.26199754307134027</v>
          </cell>
          <cell r="M312">
            <v>-268.24422732237008</v>
          </cell>
          <cell r="N312">
            <v>-507.15115998031376</v>
          </cell>
          <cell r="O312">
            <v>-815.09184235917633</v>
          </cell>
          <cell r="P312">
            <v>-1177.8332693356172</v>
          </cell>
          <cell r="Q312">
            <v>-3982.9094381768928</v>
          </cell>
          <cell r="R312">
            <v>-6067.3825533332683</v>
          </cell>
          <cell r="S312">
            <v>-9043.9698344586741</v>
          </cell>
          <cell r="T312">
            <v>-13455.457103319664</v>
          </cell>
          <cell r="U312">
            <v>46175.516570613283</v>
          </cell>
          <cell r="V312">
            <v>34238.562929765307</v>
          </cell>
          <cell r="W312">
            <v>30304.790178515061</v>
          </cell>
          <cell r="X312">
            <v>27495.111912535191</v>
          </cell>
          <cell r="Y312">
            <v>9590.3716749894975</v>
          </cell>
        </row>
        <row r="313">
          <cell r="F313">
            <v>0</v>
          </cell>
          <cell r="G313">
            <v>0</v>
          </cell>
          <cell r="H313">
            <v>907.18303793448069</v>
          </cell>
          <cell r="I313">
            <v>-2424.7377942580529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-346.85824094006659</v>
          </cell>
          <cell r="V313">
            <v>-308.98128635249878</v>
          </cell>
          <cell r="W313">
            <v>-227.51601390130665</v>
          </cell>
          <cell r="X313">
            <v>-172.65286999072731</v>
          </cell>
          <cell r="Y313">
            <v>-44.60731677200684</v>
          </cell>
        </row>
        <row r="314">
          <cell r="F314">
            <v>0</v>
          </cell>
          <cell r="G314">
            <v>0</v>
          </cell>
          <cell r="H314">
            <v>540.8789526738118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305.51381085902574</v>
          </cell>
          <cell r="N314">
            <v>498.08896663283281</v>
          </cell>
          <cell r="O314">
            <v>509.79020995427032</v>
          </cell>
          <cell r="P314">
            <v>485.39683374675462</v>
          </cell>
          <cell r="Q314">
            <v>771.39909550678476</v>
          </cell>
          <cell r="R314">
            <v>790.58655922278342</v>
          </cell>
          <cell r="S314">
            <v>851.39725381996254</v>
          </cell>
          <cell r="T314">
            <v>898.57975205560501</v>
          </cell>
          <cell r="U314">
            <v>-11483.801016441152</v>
          </cell>
          <cell r="V314">
            <v>-10241.040084366417</v>
          </cell>
          <cell r="W314">
            <v>-6917.8504953677939</v>
          </cell>
          <cell r="X314">
            <v>-4654.5273749208645</v>
          </cell>
          <cell r="Y314">
            <v>-1324.8192754243107</v>
          </cell>
        </row>
        <row r="315">
          <cell r="F315">
            <v>0</v>
          </cell>
          <cell r="G315">
            <v>0</v>
          </cell>
          <cell r="H315">
            <v>-471321.87829879107</v>
          </cell>
          <cell r="I315">
            <v>-1095905.2192660966</v>
          </cell>
          <cell r="J315">
            <v>-676072.27179021272</v>
          </cell>
          <cell r="K315">
            <v>-757832.73648762039</v>
          </cell>
          <cell r="L315">
            <v>-806119.56665377005</v>
          </cell>
          <cell r="M315">
            <v>-918307.84167309827</v>
          </cell>
          <cell r="N315">
            <v>-986444.23378843116</v>
          </cell>
          <cell r="O315">
            <v>-1055924.8780676136</v>
          </cell>
          <cell r="P315">
            <v>-1117687.4502571295</v>
          </cell>
          <cell r="Q315">
            <v>-1214240.0258201296</v>
          </cell>
          <cell r="R315">
            <v>-1266328.2203997816</v>
          </cell>
          <cell r="S315">
            <v>-1327475.698468168</v>
          </cell>
          <cell r="T315">
            <v>-1378932.6821515958</v>
          </cell>
          <cell r="U315">
            <v>-1496243.5021735793</v>
          </cell>
          <cell r="V315">
            <v>-1544324.9397206279</v>
          </cell>
          <cell r="W315">
            <v>-1605288.5035218</v>
          </cell>
          <cell r="X315">
            <v>-1641425.7173708626</v>
          </cell>
          <cell r="Y315">
            <v>-1388629.5130421144</v>
          </cell>
        </row>
        <row r="316">
          <cell r="F316">
            <v>0</v>
          </cell>
          <cell r="G316">
            <v>0</v>
          </cell>
          <cell r="H316">
            <v>175613.7508946126</v>
          </cell>
          <cell r="I316">
            <v>170730804.23175651</v>
          </cell>
          <cell r="J316">
            <v>10755147.952211365</v>
          </cell>
          <cell r="K316">
            <v>2038869.914623582</v>
          </cell>
          <cell r="L316">
            <v>2009879.7834486437</v>
          </cell>
          <cell r="M316">
            <v>-51079.99960831448</v>
          </cell>
          <cell r="N316">
            <v>2909316.04739141</v>
          </cell>
          <cell r="O316">
            <v>2942677.0929445373</v>
          </cell>
          <cell r="P316">
            <v>2801551.6480968385</v>
          </cell>
          <cell r="Q316">
            <v>1122443.965617789</v>
          </cell>
          <cell r="R316">
            <v>3314837.9606225486</v>
          </cell>
          <cell r="S316">
            <v>3334314.657874641</v>
          </cell>
          <cell r="T316">
            <v>3141179.0292624226</v>
          </cell>
          <cell r="U316">
            <v>1230063.3651030115</v>
          </cell>
          <cell r="V316">
            <v>3337038.9619231466</v>
          </cell>
          <cell r="W316">
            <v>3318157.7997148084</v>
          </cell>
          <cell r="X316">
            <v>3153949.6190250684</v>
          </cell>
          <cell r="Y316">
            <v>31206307.235706195</v>
          </cell>
        </row>
        <row r="317"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</row>
        <row r="318"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</row>
        <row r="319"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</row>
        <row r="320"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</row>
        <row r="321"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 (6)"/>
      <sheetName val="NEW"/>
      <sheetName val="LATEST(USED)"/>
      <sheetName val="LATEST (NEW)"/>
      <sheetName val="NEW tenor 10 (2)"/>
      <sheetName val="20 (4)"/>
      <sheetName val="20 (3)"/>
      <sheetName val="20 (2)"/>
      <sheetName val="Jurnal &amp; ROA (2)"/>
      <sheetName val="20"/>
      <sheetName val="Jurnal &amp; ROA"/>
      <sheetName val="Rate Borrowing"/>
      <sheetName val="Rate RV"/>
      <sheetName val="Rate WO+OH"/>
      <sheetName val="Input　seet"/>
      <sheetName val="Calculation"/>
      <sheetName val="①Tidak termasuk VAT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">
          <cell r="B3">
            <v>2.9899999999999999E-2</v>
          </cell>
        </row>
      </sheetData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1927-222F-4EE5-8422-F5A4F17F7755}">
  <sheetPr>
    <tabColor rgb="FF92D050"/>
    <outlinePr summaryBelow="0" summaryRight="0"/>
  </sheetPr>
  <dimension ref="B2:W983"/>
  <sheetViews>
    <sheetView showGridLines="0" tabSelected="1" topLeftCell="A10" zoomScale="90" zoomScaleNormal="90" workbookViewId="0">
      <selection activeCell="D50" sqref="D50"/>
    </sheetView>
  </sheetViews>
  <sheetFormatPr defaultColWidth="9" defaultRowHeight="15.75" customHeight="1"/>
  <cols>
    <col min="1" max="1" width="3" style="112" customWidth="1"/>
    <col min="2" max="2" width="3.08984375" style="112" customWidth="1"/>
    <col min="3" max="3" width="33.36328125" style="112" customWidth="1"/>
    <col min="4" max="4" width="23.36328125" style="112" bestFit="1" customWidth="1"/>
    <col min="5" max="5" width="22.08984375" style="112" customWidth="1"/>
    <col min="6" max="6" width="15.08984375" style="112" customWidth="1"/>
    <col min="7" max="7" width="26.90625" style="112" customWidth="1"/>
    <col min="8" max="8" width="12.08984375" style="127" customWidth="1"/>
    <col min="9" max="9" width="9" style="112"/>
    <col min="10" max="10" width="21.08984375" style="112" customWidth="1"/>
    <col min="11" max="11" width="24.6328125" style="112" customWidth="1"/>
    <col min="12" max="12" width="22.6328125" style="112" customWidth="1"/>
    <col min="13" max="16384" width="9" style="112"/>
  </cols>
  <sheetData>
    <row r="2" spans="2:22" ht="15.75" customHeight="1">
      <c r="B2" s="191" t="s">
        <v>0</v>
      </c>
      <c r="C2" s="111"/>
    </row>
    <row r="3" spans="2:22" ht="15.75" customHeight="1">
      <c r="C3" s="166" t="s">
        <v>1</v>
      </c>
      <c r="D3" s="167">
        <v>0</v>
      </c>
      <c r="E3" s="128" t="s">
        <v>2</v>
      </c>
      <c r="F3" s="114"/>
      <c r="G3" s="129"/>
      <c r="H3" s="130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</row>
    <row r="4" spans="2:22" ht="15.75" customHeight="1">
      <c r="B4" s="113"/>
      <c r="C4" s="166" t="s">
        <v>3</v>
      </c>
      <c r="D4" s="168">
        <v>45250</v>
      </c>
      <c r="E4" s="117"/>
      <c r="H4" s="130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</row>
    <row r="5" spans="2:22" ht="15.75" customHeight="1">
      <c r="B5" s="114"/>
      <c r="C5" s="169" t="s">
        <v>4</v>
      </c>
      <c r="D5" s="203">
        <v>0.69</v>
      </c>
      <c r="E5" s="117"/>
      <c r="H5" s="130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</row>
    <row r="6" spans="2:22" ht="15.75" customHeight="1">
      <c r="B6" s="114"/>
      <c r="C6" s="169" t="s">
        <v>5</v>
      </c>
      <c r="D6" s="201">
        <v>36</v>
      </c>
      <c r="E6" s="132"/>
      <c r="H6" s="130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</row>
    <row r="7" spans="2:22" ht="15.75" customHeight="1">
      <c r="B7" s="114"/>
      <c r="C7" s="166" t="s">
        <v>6</v>
      </c>
      <c r="D7" s="204">
        <v>60</v>
      </c>
      <c r="E7" s="132"/>
      <c r="H7" s="130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</row>
    <row r="8" spans="2:22" ht="15.75" customHeight="1">
      <c r="B8" s="114"/>
      <c r="C8" s="169" t="s">
        <v>7</v>
      </c>
      <c r="D8" s="202">
        <v>0.09</v>
      </c>
      <c r="E8" s="117"/>
      <c r="H8" s="130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</row>
    <row r="9" spans="2:22" ht="15.75" customHeight="1">
      <c r="B9" s="114"/>
      <c r="C9" s="169" t="s">
        <v>8</v>
      </c>
      <c r="D9" s="202">
        <v>0.14480319634703198</v>
      </c>
      <c r="E9" s="117"/>
      <c r="H9" s="130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</row>
    <row r="10" spans="2:22" ht="15.75" customHeight="1">
      <c r="B10" s="114"/>
      <c r="C10" s="166" t="s">
        <v>9</v>
      </c>
      <c r="D10" s="170">
        <f>D9-D8</f>
        <v>5.4803196347031985E-2</v>
      </c>
      <c r="E10" s="132"/>
      <c r="H10" s="130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</row>
    <row r="11" spans="2:22" ht="15.75" customHeight="1">
      <c r="B11" s="114"/>
      <c r="C11" s="171" t="s">
        <v>10</v>
      </c>
      <c r="D11" s="172">
        <f>PMT(D9/12,D6,-D32,D33,D3)</f>
        <v>4714245.4464785848</v>
      </c>
      <c r="E11" s="132"/>
      <c r="H11" s="130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</row>
    <row r="12" spans="2:22" ht="15.75" customHeight="1">
      <c r="B12" s="114"/>
      <c r="C12" s="171" t="s">
        <v>11</v>
      </c>
      <c r="D12" s="173">
        <f>D35-(D32-D33)</f>
        <v>102853136.07322901</v>
      </c>
      <c r="E12" s="136"/>
      <c r="H12" s="130"/>
      <c r="I12" s="117"/>
      <c r="J12" s="117"/>
      <c r="L12" s="137"/>
      <c r="M12" s="117"/>
      <c r="N12" s="117"/>
      <c r="O12" s="117"/>
      <c r="P12" s="117"/>
      <c r="Q12" s="117"/>
      <c r="R12" s="117"/>
      <c r="S12" s="117"/>
      <c r="T12" s="117"/>
      <c r="U12" s="117"/>
      <c r="V12" s="117"/>
    </row>
    <row r="13" spans="2:22" ht="15.75" customHeight="1">
      <c r="B13" s="114"/>
      <c r="C13" s="166" t="s">
        <v>12</v>
      </c>
      <c r="D13" s="174">
        <f>D14-D12</f>
        <v>66859700.00000003</v>
      </c>
      <c r="E13" s="132"/>
      <c r="H13" s="130"/>
      <c r="I13" s="117"/>
      <c r="J13" s="117"/>
      <c r="L13" s="138"/>
      <c r="M13" s="117"/>
      <c r="N13" s="117"/>
      <c r="O13" s="117"/>
      <c r="P13" s="117"/>
      <c r="Q13" s="117"/>
      <c r="R13" s="117"/>
      <c r="S13" s="117"/>
      <c r="T13" s="117"/>
      <c r="U13" s="117"/>
      <c r="V13" s="117"/>
    </row>
    <row r="14" spans="2:22" ht="15.75" customHeight="1">
      <c r="B14" s="114"/>
      <c r="C14" s="166" t="s">
        <v>13</v>
      </c>
      <c r="D14" s="174">
        <f>D11*D6</f>
        <v>169712836.07322904</v>
      </c>
      <c r="E14" s="132"/>
      <c r="H14" s="130"/>
      <c r="I14" s="117"/>
      <c r="J14" s="117"/>
      <c r="K14" s="117"/>
      <c r="L14" s="138"/>
      <c r="M14" s="117"/>
      <c r="N14" s="117"/>
      <c r="O14" s="117"/>
      <c r="P14" s="117"/>
      <c r="Q14" s="117"/>
      <c r="R14" s="117"/>
      <c r="S14" s="117"/>
      <c r="T14" s="117"/>
      <c r="U14" s="117"/>
      <c r="V14" s="117"/>
    </row>
    <row r="15" spans="2:22" ht="15.75" customHeight="1">
      <c r="B15" s="114"/>
      <c r="C15" s="205"/>
      <c r="D15" s="206"/>
      <c r="E15" s="132"/>
      <c r="H15" s="130"/>
      <c r="I15" s="117"/>
      <c r="J15" s="117"/>
      <c r="K15" s="117"/>
      <c r="L15" s="139"/>
      <c r="M15" s="117"/>
      <c r="N15" s="117"/>
      <c r="O15" s="117"/>
      <c r="P15" s="117"/>
      <c r="Q15" s="117"/>
      <c r="R15" s="117"/>
      <c r="S15" s="117"/>
      <c r="T15" s="117"/>
      <c r="U15" s="117"/>
      <c r="V15" s="117"/>
    </row>
    <row r="16" spans="2:22" ht="15.75" customHeight="1">
      <c r="B16" s="192" t="s">
        <v>14</v>
      </c>
      <c r="C16" s="111"/>
      <c r="D16" s="130"/>
      <c r="E16" s="132"/>
      <c r="G16" s="130"/>
      <c r="H16" s="130"/>
      <c r="I16" s="117"/>
      <c r="J16" s="117"/>
      <c r="K16" s="117"/>
      <c r="L16" s="139"/>
      <c r="M16" s="117"/>
      <c r="N16" s="117"/>
      <c r="O16" s="117"/>
      <c r="P16" s="117"/>
      <c r="Q16" s="117"/>
      <c r="R16" s="117"/>
      <c r="S16" s="117"/>
      <c r="T16" s="117"/>
      <c r="U16" s="117"/>
      <c r="V16" s="117"/>
    </row>
    <row r="17" spans="2:22" ht="26">
      <c r="B17" s="234"/>
      <c r="C17" s="175" t="s">
        <v>15</v>
      </c>
      <c r="D17" s="176" t="str">
        <f>CONCATENATE("Total Cost Exclude VAT ",D83," tahun")</f>
        <v>Total Cost Exclude VAT 3 tahun</v>
      </c>
      <c r="E17" s="132"/>
      <c r="G17" s="130"/>
      <c r="H17" s="130"/>
      <c r="I17" s="117"/>
      <c r="J17" s="117"/>
      <c r="K17" s="117"/>
      <c r="L17" s="139"/>
      <c r="M17" s="117"/>
      <c r="N17" s="117"/>
      <c r="O17" s="117"/>
      <c r="P17" s="117"/>
      <c r="Q17" s="117"/>
      <c r="R17" s="117"/>
      <c r="S17" s="117"/>
      <c r="T17" s="117"/>
      <c r="U17" s="117"/>
      <c r="V17" s="117"/>
    </row>
    <row r="18" spans="2:22" ht="15.75" customHeight="1">
      <c r="C18" s="169" t="s">
        <v>16</v>
      </c>
      <c r="D18" s="207">
        <v>312000000</v>
      </c>
      <c r="E18" s="140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</row>
    <row r="19" spans="2:22" ht="15.75" customHeight="1">
      <c r="C19" s="177" t="s">
        <v>17</v>
      </c>
      <c r="D19" s="178">
        <f>ROUND((D18-D20)-((D18-D20)/1.11*8.5%),-4)</f>
        <v>266870000</v>
      </c>
      <c r="E19" s="115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</row>
    <row r="20" spans="2:22" ht="15.75" customHeight="1">
      <c r="C20" s="169" t="s">
        <v>18</v>
      </c>
      <c r="D20" s="208">
        <v>23000000</v>
      </c>
      <c r="E20" s="115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</row>
    <row r="21" spans="2:22" ht="15.75" customHeight="1">
      <c r="C21" s="169" t="s">
        <v>19</v>
      </c>
      <c r="D21" s="178">
        <f>ROUND((D18-D20)/1.11*8.5%,-4)</f>
        <v>22130000</v>
      </c>
      <c r="E21" s="115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</row>
    <row r="22" spans="2:22" ht="15.75" customHeight="1">
      <c r="C22" s="167" t="s">
        <v>20</v>
      </c>
      <c r="D22" s="179">
        <f>D18-D20-D21</f>
        <v>266870000</v>
      </c>
      <c r="E22" s="130"/>
      <c r="H22" s="131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</row>
    <row r="23" spans="2:22" ht="15.75" customHeight="1">
      <c r="C23" s="180" t="s">
        <v>21</v>
      </c>
      <c r="D23" s="181"/>
      <c r="H23" s="112"/>
    </row>
    <row r="24" spans="2:22" ht="15.75" customHeight="1">
      <c r="C24" s="169" t="s">
        <v>22</v>
      </c>
      <c r="D24" s="209"/>
      <c r="E24" s="211" t="s">
        <v>23</v>
      </c>
      <c r="H24" s="145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</row>
    <row r="25" spans="2:22" ht="15.75" customHeight="1">
      <c r="C25" s="169" t="s">
        <v>24</v>
      </c>
      <c r="D25" s="208">
        <v>0</v>
      </c>
      <c r="E25" s="198"/>
      <c r="F25" s="117"/>
      <c r="G25" s="142"/>
      <c r="H25" s="146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</row>
    <row r="26" spans="2:22" ht="15.75" customHeight="1">
      <c r="C26" s="167" t="s">
        <v>20</v>
      </c>
      <c r="D26" s="182">
        <f>D24-D25</f>
        <v>0</v>
      </c>
      <c r="E26" s="199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</row>
    <row r="27" spans="2:22" ht="15.75" customHeight="1">
      <c r="C27" s="183" t="s">
        <v>25</v>
      </c>
      <c r="D27" s="174"/>
      <c r="E27" s="198"/>
      <c r="F27" s="117"/>
      <c r="G27" s="117"/>
      <c r="H27" s="130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</row>
    <row r="28" spans="2:22" ht="15.75" customHeight="1">
      <c r="C28" s="169" t="s">
        <v>22</v>
      </c>
      <c r="D28" s="209">
        <v>0</v>
      </c>
      <c r="E28" s="211" t="s">
        <v>23</v>
      </c>
      <c r="F28" s="117"/>
      <c r="G28" s="117"/>
      <c r="H28" s="117"/>
      <c r="I28" s="149"/>
      <c r="J28" s="117"/>
      <c r="K28" s="117"/>
      <c r="L28" s="117"/>
      <c r="M28" s="117"/>
      <c r="N28" s="117"/>
      <c r="O28" s="117"/>
      <c r="P28" s="117"/>
      <c r="Q28" s="117"/>
      <c r="R28" s="117"/>
      <c r="S28" s="117"/>
    </row>
    <row r="29" spans="2:22" ht="15.75" customHeight="1">
      <c r="C29" s="169" t="s">
        <v>24</v>
      </c>
      <c r="D29" s="208">
        <v>0</v>
      </c>
      <c r="E29" s="115"/>
      <c r="F29" s="117"/>
      <c r="G29" s="117"/>
      <c r="H29" s="142"/>
      <c r="I29" s="129"/>
      <c r="J29" s="117"/>
      <c r="K29" s="117"/>
      <c r="L29" s="117"/>
      <c r="M29" s="117"/>
      <c r="N29" s="117"/>
      <c r="O29" s="117"/>
      <c r="P29" s="117"/>
      <c r="Q29" s="117"/>
      <c r="R29" s="117"/>
      <c r="S29" s="117"/>
    </row>
    <row r="30" spans="2:22" ht="15.75" customHeight="1">
      <c r="C30" s="167" t="s">
        <v>20</v>
      </c>
      <c r="D30" s="182">
        <f>D28-D29</f>
        <v>0</v>
      </c>
      <c r="E30" s="147"/>
      <c r="F30" s="117"/>
      <c r="G30" s="117"/>
      <c r="H30" s="117"/>
      <c r="I30" s="139"/>
      <c r="J30" s="117"/>
      <c r="K30" s="117"/>
      <c r="L30" s="117"/>
      <c r="M30" s="117"/>
      <c r="N30" s="117"/>
      <c r="O30" s="117"/>
      <c r="P30" s="117"/>
      <c r="Q30" s="117"/>
      <c r="R30" s="117"/>
      <c r="S30" s="117"/>
    </row>
    <row r="31" spans="2:22" ht="15.75" customHeight="1">
      <c r="C31" s="166"/>
      <c r="D31" s="181"/>
      <c r="E31" s="115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</row>
    <row r="32" spans="2:22" ht="15.75" customHeight="1">
      <c r="C32" s="184" t="s">
        <v>26</v>
      </c>
      <c r="D32" s="179">
        <f>D22+D26+D30</f>
        <v>266870000</v>
      </c>
      <c r="E32" s="115">
        <f>13100000/D32*100%</f>
        <v>4.9087570727320416E-2</v>
      </c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</row>
    <row r="33" spans="2:23" ht="15.75" customHeight="1">
      <c r="C33" s="185" t="s">
        <v>27</v>
      </c>
      <c r="D33" s="186">
        <f>D5*(D18-D21+D24)</f>
        <v>200010299.99999997</v>
      </c>
      <c r="E33" s="150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</row>
    <row r="34" spans="2:23" ht="15.75" customHeight="1">
      <c r="C34" s="184"/>
      <c r="D34" s="187"/>
      <c r="E34" s="224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</row>
    <row r="35" spans="2:23" ht="15.75" customHeight="1">
      <c r="C35" s="184" t="s">
        <v>28</v>
      </c>
      <c r="D35" s="220">
        <f>D11*D6</f>
        <v>169712836.07322904</v>
      </c>
      <c r="E35" s="150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</row>
    <row r="36" spans="2:23" ht="15.75" customHeight="1">
      <c r="C36" s="184" t="s">
        <v>29</v>
      </c>
      <c r="D36" s="221">
        <f>E36*-1</f>
        <v>-11764705</v>
      </c>
      <c r="E36" s="210">
        <v>11764705</v>
      </c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</row>
    <row r="37" spans="2:23" ht="15.75" customHeight="1">
      <c r="C37" s="184" t="s">
        <v>30</v>
      </c>
      <c r="D37" s="222">
        <f>(D42*E37)*-1</f>
        <v>-1250000</v>
      </c>
      <c r="E37" s="132">
        <v>0.25</v>
      </c>
      <c r="F37" s="148"/>
      <c r="G37" s="130"/>
      <c r="H37" s="130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</row>
    <row r="38" spans="2:23" ht="15.75" customHeight="1">
      <c r="C38" s="184" t="s">
        <v>31</v>
      </c>
      <c r="D38" s="188">
        <f>(D32+(D42/E38))*(D8)*D7/360</f>
        <v>4028050</v>
      </c>
      <c r="E38" s="115">
        <f>CEILING((D6/12),1)</f>
        <v>3</v>
      </c>
      <c r="F38" s="130"/>
      <c r="G38" s="152"/>
      <c r="H38" s="152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</row>
    <row r="39" spans="2:23" ht="15.75" customHeight="1">
      <c r="C39" s="184" t="s">
        <v>32</v>
      </c>
      <c r="D39" s="213">
        <f>SUM(D36:D38)</f>
        <v>-8986655</v>
      </c>
      <c r="E39" s="115"/>
      <c r="F39" s="130"/>
      <c r="G39" s="130"/>
      <c r="H39" s="130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</row>
    <row r="40" spans="2:23" ht="15.75" customHeight="1">
      <c r="B40" s="193" t="s">
        <v>33</v>
      </c>
      <c r="C40" s="120"/>
      <c r="D40" s="143"/>
      <c r="G40" s="143"/>
      <c r="H40" s="130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</row>
    <row r="41" spans="2:23" ht="15.75" customHeight="1">
      <c r="C41" s="169" t="s">
        <v>34</v>
      </c>
      <c r="D41" s="209">
        <v>5000000</v>
      </c>
      <c r="E41" s="132">
        <f>D41/$D$32</f>
        <v>1.8735714018061227E-2</v>
      </c>
      <c r="F41" s="132"/>
      <c r="G41" s="130"/>
      <c r="H41" s="130"/>
      <c r="I41" s="115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</row>
    <row r="42" spans="2:23" ht="15.75" customHeight="1">
      <c r="C42" s="169" t="s">
        <v>35</v>
      </c>
      <c r="D42" s="209">
        <v>5000000</v>
      </c>
      <c r="E42" s="132">
        <f t="shared" ref="E42" si="0">D42/$D$32</f>
        <v>1.8735714018061227E-2</v>
      </c>
      <c r="F42" s="132"/>
      <c r="G42" s="130"/>
      <c r="H42" s="130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</row>
    <row r="43" spans="2:23" ht="15.75" customHeight="1">
      <c r="C43" s="169" t="s">
        <v>36</v>
      </c>
      <c r="D43" s="209">
        <v>18000000</v>
      </c>
      <c r="E43" s="132">
        <f>D43/$D$32</f>
        <v>6.7448570465020424E-2</v>
      </c>
      <c r="F43" s="132"/>
      <c r="G43" s="130"/>
      <c r="H43" s="130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</row>
    <row r="44" spans="2:23" ht="15.75" customHeight="1">
      <c r="C44" s="169" t="s">
        <v>37</v>
      </c>
      <c r="D44" s="209">
        <v>14315700</v>
      </c>
      <c r="E44" s="132">
        <f>D44/$D$32</f>
        <v>5.3642972233671822E-2</v>
      </c>
      <c r="F44" s="132"/>
      <c r="G44" s="130"/>
      <c r="H44" s="130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</row>
    <row r="45" spans="2:23" ht="15.75" customHeight="1">
      <c r="C45" s="184" t="s">
        <v>38</v>
      </c>
      <c r="D45" s="189">
        <f>SUM(D41:D44)</f>
        <v>42315700</v>
      </c>
      <c r="E45" s="115"/>
      <c r="F45" s="115"/>
      <c r="G45" s="130"/>
      <c r="H45" s="130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</row>
    <row r="46" spans="2:23" ht="15.75" customHeight="1">
      <c r="C46" s="212"/>
      <c r="D46" s="212"/>
    </row>
    <row r="47" spans="2:23" ht="15.75" customHeight="1">
      <c r="C47" s="169" t="s">
        <v>39</v>
      </c>
      <c r="D47" s="190">
        <f>D45+D35+D39</f>
        <v>203041881.07322904</v>
      </c>
      <c r="E47" s="113"/>
      <c r="F47" s="115"/>
      <c r="G47" s="130"/>
      <c r="H47" s="130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</row>
    <row r="48" spans="2:23" ht="15.75" customHeight="1">
      <c r="C48" s="169" t="s">
        <v>40</v>
      </c>
      <c r="D48" s="209">
        <v>0</v>
      </c>
      <c r="E48" s="132">
        <f>D48/$D$32</f>
        <v>0</v>
      </c>
      <c r="F48" s="132"/>
      <c r="G48" s="130"/>
      <c r="H48" s="130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</row>
    <row r="49" spans="2:23" ht="15.75" customHeight="1">
      <c r="C49" s="169" t="s">
        <v>41</v>
      </c>
      <c r="D49" s="190">
        <f>(D47+D48)/D6</f>
        <v>5640052.2520341398</v>
      </c>
      <c r="E49" s="132"/>
      <c r="F49" s="132"/>
      <c r="G49" s="130"/>
      <c r="H49" s="130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</row>
    <row r="50" spans="2:23" ht="15.75" customHeight="1">
      <c r="C50" s="183" t="s">
        <v>42</v>
      </c>
      <c r="D50" s="197">
        <f>ROUND(D49,-3)</f>
        <v>5640000</v>
      </c>
      <c r="E50" s="115"/>
      <c r="F50" s="115"/>
      <c r="G50" s="130"/>
      <c r="H50" s="130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</row>
    <row r="51" spans="2:23" ht="15.75" customHeight="1">
      <c r="C51" s="115"/>
      <c r="D51" s="130"/>
      <c r="E51" s="115"/>
      <c r="F51" s="130"/>
      <c r="G51" s="130"/>
      <c r="H51" s="130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</row>
    <row r="52" spans="2:23" ht="15.75" customHeight="1">
      <c r="B52" s="193" t="s">
        <v>43</v>
      </c>
      <c r="C52" s="121"/>
      <c r="D52" s="115"/>
      <c r="E52" s="115"/>
      <c r="F52" s="147"/>
      <c r="G52" s="117"/>
      <c r="H52" s="130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</row>
    <row r="53" spans="2:23" ht="15.75" customHeight="1">
      <c r="C53" s="122" t="s">
        <v>44</v>
      </c>
      <c r="D53" s="141" t="s">
        <v>45</v>
      </c>
      <c r="E53" s="141" t="s">
        <v>46</v>
      </c>
      <c r="F53" s="141" t="s">
        <v>47</v>
      </c>
      <c r="G53" s="117"/>
      <c r="H53" s="130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</row>
    <row r="54" spans="2:23" ht="15.75" customHeight="1">
      <c r="C54" s="118" t="s">
        <v>29</v>
      </c>
      <c r="D54" s="216">
        <f>(D36)*-1</f>
        <v>11764705</v>
      </c>
      <c r="E54" s="214">
        <f>D54/$D$83</f>
        <v>3921568.3333333335</v>
      </c>
      <c r="F54" s="130">
        <f t="shared" ref="F54:F57" si="1">E54/12</f>
        <v>326797.36111111112</v>
      </c>
      <c r="G54" s="117"/>
      <c r="H54" s="130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</row>
    <row r="55" spans="2:23" ht="15.75" customHeight="1">
      <c r="C55" s="118" t="s">
        <v>30</v>
      </c>
      <c r="D55" s="216">
        <f>D37*-1</f>
        <v>1250000</v>
      </c>
      <c r="E55" s="214">
        <f>D55/$D$83</f>
        <v>416666.66666666669</v>
      </c>
      <c r="F55" s="130">
        <f t="shared" si="1"/>
        <v>34722.222222222226</v>
      </c>
      <c r="G55" s="117"/>
      <c r="H55" s="130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</row>
    <row r="56" spans="2:23" ht="15.75" customHeight="1">
      <c r="C56" s="118" t="s">
        <v>48</v>
      </c>
      <c r="D56" s="216">
        <f>D50*D6</f>
        <v>203040000</v>
      </c>
      <c r="E56" s="214">
        <f>D56/$D$83</f>
        <v>67680000</v>
      </c>
      <c r="F56" s="130">
        <f t="shared" si="1"/>
        <v>5640000</v>
      </c>
      <c r="G56" s="117"/>
      <c r="H56" s="130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</row>
    <row r="57" spans="2:23" ht="15.75" customHeight="1">
      <c r="C57" s="118" t="s">
        <v>49</v>
      </c>
      <c r="D57" s="216">
        <f>D33</f>
        <v>200010299.99999997</v>
      </c>
      <c r="E57" s="214">
        <f>D57/$D$83</f>
        <v>66670099.999999993</v>
      </c>
      <c r="F57" s="130">
        <f t="shared" si="1"/>
        <v>5555841.666666666</v>
      </c>
      <c r="G57" s="117"/>
      <c r="H57" s="130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</row>
    <row r="58" spans="2:23" ht="15.75" customHeight="1">
      <c r="C58" s="119" t="s">
        <v>50</v>
      </c>
      <c r="D58" s="217">
        <f>SUM(D54:D57)</f>
        <v>416065005</v>
      </c>
      <c r="E58" s="215">
        <f>SUM(E54:E57)</f>
        <v>138688335</v>
      </c>
      <c r="F58" s="153">
        <f t="shared" ref="F58" si="2">SUM(F54:F57)</f>
        <v>11557361.25</v>
      </c>
      <c r="G58" s="117"/>
      <c r="H58" s="130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</row>
    <row r="59" spans="2:23" ht="15.75" customHeight="1">
      <c r="C59" s="123" t="s">
        <v>51</v>
      </c>
      <c r="D59" s="216"/>
      <c r="E59" s="214"/>
      <c r="F59" s="130"/>
      <c r="G59" s="117"/>
      <c r="H59" s="130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</row>
    <row r="60" spans="2:23" ht="15.75" customHeight="1">
      <c r="C60" s="118" t="s">
        <v>52</v>
      </c>
      <c r="D60" s="154">
        <f>D38</f>
        <v>4028050</v>
      </c>
      <c r="E60" s="214">
        <f>D60/$D$83</f>
        <v>1342683.3333333333</v>
      </c>
      <c r="F60" s="130">
        <f t="shared" ref="F60:F62" si="3">E60/12</f>
        <v>111890.27777777777</v>
      </c>
      <c r="G60" s="117"/>
      <c r="H60" s="130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</row>
    <row r="61" spans="2:23" ht="15.75" customHeight="1">
      <c r="C61" s="118" t="s">
        <v>53</v>
      </c>
      <c r="D61" s="154">
        <f>D85+((D50-D49)*D6)</f>
        <v>63681541.01282905</v>
      </c>
      <c r="E61" s="214">
        <f>D61/$D$83</f>
        <v>21227180.337609682</v>
      </c>
      <c r="F61" s="130">
        <f t="shared" si="3"/>
        <v>1768931.6948008069</v>
      </c>
      <c r="G61" s="117"/>
      <c r="H61" s="130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</row>
    <row r="62" spans="2:23" ht="15.75" customHeight="1">
      <c r="C62" s="118" t="s">
        <v>54</v>
      </c>
      <c r="D62" s="154">
        <f>D32</f>
        <v>266870000</v>
      </c>
      <c r="E62" s="214">
        <f>D62/$D$83</f>
        <v>88956666.666666672</v>
      </c>
      <c r="F62" s="130">
        <f t="shared" si="3"/>
        <v>7413055.555555556</v>
      </c>
      <c r="G62" s="117"/>
      <c r="H62" s="130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</row>
    <row r="63" spans="2:23" ht="15.75" customHeight="1">
      <c r="C63" s="124" t="s">
        <v>55</v>
      </c>
      <c r="D63" s="218"/>
      <c r="E63" s="214"/>
      <c r="F63" s="130"/>
      <c r="G63" s="117"/>
      <c r="H63" s="130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</row>
    <row r="64" spans="2:23" ht="15.75" customHeight="1">
      <c r="C64" s="115" t="s">
        <v>34</v>
      </c>
      <c r="D64" s="218">
        <f>D41</f>
        <v>5000000</v>
      </c>
      <c r="E64" s="214">
        <f>D64/$D$83</f>
        <v>1666666.6666666667</v>
      </c>
      <c r="F64" s="130">
        <f t="shared" ref="F64:F68" si="4">E64/12</f>
        <v>138888.88888888891</v>
      </c>
      <c r="G64" s="117"/>
      <c r="H64" s="130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</row>
    <row r="65" spans="2:22" ht="15.75" customHeight="1">
      <c r="C65" s="115" t="s">
        <v>35</v>
      </c>
      <c r="D65" s="218">
        <f>D42</f>
        <v>5000000</v>
      </c>
      <c r="E65" s="214">
        <f>D65/$D$83</f>
        <v>1666666.6666666667</v>
      </c>
      <c r="F65" s="130">
        <f t="shared" si="4"/>
        <v>138888.88888888891</v>
      </c>
      <c r="G65" s="117"/>
      <c r="H65" s="130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</row>
    <row r="66" spans="2:22" ht="15.75" customHeight="1">
      <c r="C66" s="115" t="s">
        <v>36</v>
      </c>
      <c r="D66" s="218">
        <f>D43</f>
        <v>18000000</v>
      </c>
      <c r="E66" s="214">
        <f>D66/$D$83</f>
        <v>6000000</v>
      </c>
      <c r="F66" s="130">
        <f t="shared" si="4"/>
        <v>500000</v>
      </c>
      <c r="G66" s="117"/>
      <c r="H66" s="130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</row>
    <row r="67" spans="2:22" ht="15.75" customHeight="1">
      <c r="C67" s="115" t="s">
        <v>37</v>
      </c>
      <c r="D67" s="218">
        <f>D44</f>
        <v>14315700</v>
      </c>
      <c r="E67" s="214">
        <f>D67/$D$83</f>
        <v>4771900</v>
      </c>
      <c r="F67" s="130">
        <f t="shared" si="4"/>
        <v>397658.33333333331</v>
      </c>
      <c r="G67" s="117"/>
      <c r="H67" s="130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</row>
    <row r="68" spans="2:22" ht="15.75" customHeight="1">
      <c r="C68" s="115" t="s">
        <v>40</v>
      </c>
      <c r="D68" s="218">
        <f>D48</f>
        <v>0</v>
      </c>
      <c r="E68" s="214">
        <f>D68/$D$83</f>
        <v>0</v>
      </c>
      <c r="F68" s="130">
        <f t="shared" si="4"/>
        <v>0</v>
      </c>
      <c r="G68" s="117"/>
      <c r="H68" s="130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</row>
    <row r="69" spans="2:22" ht="15.75" customHeight="1">
      <c r="C69" s="125" t="s">
        <v>56</v>
      </c>
      <c r="D69" s="119">
        <f>SUM(D60:D68)</f>
        <v>376895291.01282907</v>
      </c>
      <c r="E69" s="119">
        <f>SUM(E60:E68)</f>
        <v>125631763.67094302</v>
      </c>
      <c r="F69" s="119">
        <f t="shared" ref="F69" si="5">SUM(F60:F68)</f>
        <v>10469313.639245251</v>
      </c>
      <c r="G69" s="117"/>
      <c r="H69" s="130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</row>
    <row r="70" spans="2:22" ht="15.75" customHeight="1">
      <c r="C70" s="117"/>
      <c r="D70" s="115"/>
      <c r="E70" s="115"/>
      <c r="F70" s="147"/>
      <c r="G70" s="117"/>
      <c r="H70" s="130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</row>
    <row r="71" spans="2:22" ht="15.75" customHeight="1">
      <c r="C71" s="194" t="s">
        <v>57</v>
      </c>
      <c r="D71" s="195">
        <f>D58-D69</f>
        <v>39169713.987170935</v>
      </c>
      <c r="E71" s="195">
        <f>E58-E69</f>
        <v>13056571.329056978</v>
      </c>
      <c r="F71" s="155">
        <f>F58-F69</f>
        <v>1088047.6107547488</v>
      </c>
      <c r="G71" s="117"/>
      <c r="H71" s="130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</row>
    <row r="72" spans="2:22" ht="15" customHeight="1">
      <c r="C72" s="194" t="s">
        <v>58</v>
      </c>
      <c r="D72" s="195">
        <f>((D19+D24)-D33)/2+D33</f>
        <v>233440150</v>
      </c>
      <c r="E72" s="185"/>
      <c r="F72" s="115"/>
      <c r="G72" s="117"/>
      <c r="H72" s="130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</row>
    <row r="73" spans="2:22" ht="15.75" customHeight="1">
      <c r="B73" s="117"/>
      <c r="C73" s="196" t="s">
        <v>59</v>
      </c>
      <c r="D73" s="185"/>
      <c r="E73" s="219">
        <f>E71/D72</f>
        <v>5.5931129795182957E-2</v>
      </c>
      <c r="F73" s="115"/>
      <c r="G73" s="117"/>
      <c r="H73" s="15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</row>
    <row r="74" spans="2:22" ht="15.75" customHeight="1">
      <c r="B74" s="117"/>
      <c r="C74" s="117"/>
      <c r="D74" s="115"/>
      <c r="E74" s="115"/>
      <c r="F74" s="115"/>
      <c r="G74" s="117"/>
      <c r="H74" s="130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</row>
    <row r="75" spans="2:22" ht="13">
      <c r="B75" s="117"/>
      <c r="C75" s="126"/>
      <c r="D75" s="115"/>
      <c r="E75" s="115"/>
      <c r="F75" s="115"/>
      <c r="G75" s="117"/>
      <c r="H75" s="130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</row>
    <row r="76" spans="2:22" ht="13">
      <c r="C76" s="116"/>
      <c r="D76" s="115"/>
      <c r="E76" s="115"/>
      <c r="F76" s="115"/>
      <c r="G76" s="117"/>
      <c r="H76" s="158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</row>
    <row r="77" spans="2:22" ht="13">
      <c r="B77" s="117"/>
      <c r="C77" s="167" t="s">
        <v>60</v>
      </c>
      <c r="D77" s="225">
        <f>'[7]Rate WO+OH'!B3</f>
        <v>2.9899999999999999E-2</v>
      </c>
      <c r="E77" s="115"/>
      <c r="F77" s="115"/>
      <c r="G77" s="117"/>
      <c r="H77" s="130"/>
      <c r="I77" s="130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</row>
    <row r="78" spans="2:22" ht="13">
      <c r="C78" s="169" t="s">
        <v>61</v>
      </c>
      <c r="D78" s="226">
        <v>0.85</v>
      </c>
      <c r="E78" s="115"/>
      <c r="F78" s="115"/>
      <c r="G78" s="117"/>
      <c r="H78" s="15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</row>
    <row r="79" spans="2:22" ht="13">
      <c r="C79" s="167" t="s">
        <v>62</v>
      </c>
      <c r="D79" s="227">
        <v>0.11</v>
      </c>
      <c r="E79" s="113"/>
      <c r="F79" s="115"/>
      <c r="G79" s="117"/>
      <c r="H79" s="159"/>
      <c r="I79" s="117"/>
      <c r="J79" s="160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</row>
    <row r="80" spans="2:22" ht="15.75" customHeight="1">
      <c r="C80" s="167"/>
      <c r="D80" s="227"/>
      <c r="E80" s="161"/>
      <c r="H80" s="15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</row>
    <row r="81" spans="3:22" ht="15.75" customHeight="1">
      <c r="C81" s="167" t="s">
        <v>63</v>
      </c>
      <c r="D81" s="227">
        <v>0.02</v>
      </c>
      <c r="H81" s="15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</row>
    <row r="82" spans="3:22" ht="15.75" customHeight="1">
      <c r="C82" s="166"/>
      <c r="D82" s="166"/>
      <c r="H82" s="163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</row>
    <row r="83" spans="3:22" ht="15.75" customHeight="1">
      <c r="C83" s="169" t="s">
        <v>64</v>
      </c>
      <c r="D83" s="228">
        <f>CEILING(D6/12,1)</f>
        <v>3</v>
      </c>
      <c r="E83" s="164"/>
      <c r="H83" s="165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</row>
    <row r="84" spans="3:22" ht="15.75" customHeight="1">
      <c r="C84" s="166" t="s">
        <v>65</v>
      </c>
      <c r="D84" s="229">
        <f>PMT(D8/12,D6,-D32,D33,D3)</f>
        <v>3626197.8357238364</v>
      </c>
      <c r="E84" s="113"/>
      <c r="F84" s="115"/>
      <c r="G84" s="117"/>
      <c r="H84" s="130"/>
      <c r="I84" s="139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</row>
    <row r="85" spans="3:22" ht="15.75" customHeight="1">
      <c r="C85" s="230" t="s">
        <v>66</v>
      </c>
      <c r="D85" s="173">
        <f>D87-(D32-D33)</f>
        <v>63683422.08605808</v>
      </c>
      <c r="E85" s="115"/>
      <c r="F85" s="115"/>
      <c r="G85" s="117"/>
      <c r="H85" s="15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</row>
    <row r="86" spans="3:22" ht="15.75" customHeight="1">
      <c r="C86" s="167"/>
      <c r="D86" s="174">
        <f>D87-D85</f>
        <v>66859700.00000003</v>
      </c>
      <c r="E86" s="115"/>
      <c r="F86" s="115"/>
      <c r="G86" s="117"/>
      <c r="H86" s="15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</row>
    <row r="87" spans="3:22" ht="15.75" customHeight="1">
      <c r="C87" s="167"/>
      <c r="D87" s="174">
        <f>D84*D6</f>
        <v>130543122.08605811</v>
      </c>
      <c r="E87" s="115"/>
      <c r="F87" s="115"/>
      <c r="G87" s="117"/>
      <c r="H87" s="15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</row>
    <row r="88" spans="3:22" ht="15.75" customHeight="1">
      <c r="C88" s="166" t="s">
        <v>67</v>
      </c>
      <c r="D88" s="174">
        <v>5</v>
      </c>
      <c r="E88" s="115"/>
      <c r="F88" s="115"/>
      <c r="G88" s="117"/>
      <c r="H88" s="15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</row>
    <row r="89" spans="3:22" ht="15.75" customHeight="1">
      <c r="C89" s="117"/>
      <c r="D89" s="115"/>
      <c r="E89" s="115"/>
      <c r="F89" s="115"/>
      <c r="G89" s="117"/>
      <c r="H89" s="15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</row>
    <row r="90" spans="3:22" ht="15.75" customHeight="1">
      <c r="C90" s="117"/>
      <c r="D90" s="115"/>
      <c r="E90" s="115"/>
      <c r="F90" s="115"/>
      <c r="G90" s="117"/>
      <c r="H90" s="15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</row>
    <row r="91" spans="3:22" ht="15.75" customHeight="1">
      <c r="C91" s="117"/>
      <c r="D91" s="115"/>
      <c r="E91" s="115"/>
      <c r="F91" s="115"/>
      <c r="G91" s="117"/>
      <c r="H91" s="15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</row>
    <row r="92" spans="3:22" ht="15.75" customHeight="1">
      <c r="C92" s="117"/>
      <c r="D92" s="115"/>
      <c r="E92" s="115"/>
      <c r="F92" s="115"/>
      <c r="G92" s="117"/>
      <c r="H92" s="15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</row>
    <row r="93" spans="3:22" ht="15.75" customHeight="1">
      <c r="C93" s="117"/>
      <c r="D93" s="115"/>
      <c r="E93" s="115"/>
      <c r="F93" s="115"/>
      <c r="G93" s="117"/>
      <c r="H93" s="15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</row>
    <row r="94" spans="3:22" ht="15.75" customHeight="1">
      <c r="C94" s="117"/>
      <c r="D94" s="115"/>
      <c r="E94" s="115"/>
      <c r="F94" s="115"/>
      <c r="G94" s="117"/>
      <c r="H94" s="15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</row>
    <row r="95" spans="3:22" ht="15.75" customHeight="1">
      <c r="C95" s="117"/>
      <c r="D95" s="115"/>
      <c r="E95" s="115"/>
      <c r="F95" s="115"/>
      <c r="G95" s="117"/>
      <c r="H95" s="15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  <c r="U95" s="117"/>
      <c r="V95" s="117"/>
    </row>
    <row r="96" spans="3:22" ht="15.75" customHeight="1">
      <c r="C96" s="117"/>
      <c r="D96" s="115"/>
      <c r="E96" s="115"/>
      <c r="F96" s="115"/>
      <c r="G96" s="117"/>
      <c r="H96" s="15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</row>
    <row r="97" spans="3:22" ht="15.75" customHeight="1">
      <c r="C97" s="117"/>
      <c r="D97" s="115"/>
      <c r="E97" s="115"/>
      <c r="F97" s="115"/>
      <c r="G97" s="117"/>
      <c r="H97" s="15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7"/>
    </row>
    <row r="98" spans="3:22" ht="15.75" customHeight="1">
      <c r="C98" s="117"/>
      <c r="D98" s="115"/>
      <c r="E98" s="115"/>
      <c r="F98" s="115"/>
      <c r="G98" s="117"/>
      <c r="H98" s="15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  <c r="U98" s="117"/>
      <c r="V98" s="117"/>
    </row>
    <row r="99" spans="3:22" ht="15.75" customHeight="1">
      <c r="C99" s="117"/>
      <c r="D99" s="115"/>
      <c r="E99" s="115"/>
      <c r="F99" s="115"/>
      <c r="G99" s="117"/>
      <c r="H99" s="157"/>
      <c r="I99" s="117"/>
      <c r="J99" s="117"/>
      <c r="K99" s="117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</row>
    <row r="100" spans="3:22" ht="15.75" customHeight="1">
      <c r="C100" s="117"/>
      <c r="D100" s="115"/>
      <c r="E100" s="115"/>
      <c r="F100" s="115"/>
      <c r="G100" s="117"/>
      <c r="H100" s="15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</row>
    <row r="101" spans="3:22" ht="15.75" customHeight="1">
      <c r="C101" s="117"/>
      <c r="D101" s="115"/>
      <c r="E101" s="115"/>
      <c r="F101" s="115"/>
      <c r="G101" s="117"/>
      <c r="H101" s="15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</row>
    <row r="102" spans="3:22" ht="15.75" customHeight="1">
      <c r="C102" s="117"/>
      <c r="D102" s="115"/>
      <c r="E102" s="115"/>
      <c r="F102" s="115"/>
      <c r="G102" s="117"/>
      <c r="H102" s="15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/>
      <c r="S102" s="117"/>
      <c r="T102" s="117"/>
      <c r="U102" s="117"/>
      <c r="V102" s="117"/>
    </row>
    <row r="103" spans="3:22" ht="15.75" customHeight="1">
      <c r="C103" s="117"/>
      <c r="D103" s="115"/>
      <c r="E103" s="115"/>
      <c r="F103" s="115"/>
      <c r="G103" s="117"/>
      <c r="H103" s="15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</row>
    <row r="104" spans="3:22" ht="15.75" customHeight="1">
      <c r="C104" s="117"/>
      <c r="D104" s="115"/>
      <c r="E104" s="115"/>
      <c r="F104" s="115"/>
      <c r="G104" s="117"/>
      <c r="H104" s="15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</row>
    <row r="105" spans="3:22" ht="15.75" customHeight="1">
      <c r="C105" s="117"/>
      <c r="D105" s="115"/>
      <c r="E105" s="115"/>
      <c r="F105" s="115"/>
      <c r="G105" s="117"/>
      <c r="H105" s="15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</row>
    <row r="106" spans="3:22" ht="15.75" customHeight="1">
      <c r="C106" s="117"/>
      <c r="D106" s="115"/>
      <c r="E106" s="115"/>
      <c r="F106" s="115"/>
      <c r="G106" s="117"/>
      <c r="H106" s="15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</row>
    <row r="107" spans="3:22" ht="15.75" customHeight="1">
      <c r="C107" s="117"/>
      <c r="D107" s="115"/>
      <c r="E107" s="115"/>
      <c r="F107" s="115"/>
      <c r="G107" s="117"/>
      <c r="H107" s="15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</row>
    <row r="108" spans="3:22" ht="15.75" customHeight="1">
      <c r="C108" s="117"/>
      <c r="D108" s="115"/>
      <c r="E108" s="115"/>
      <c r="F108" s="115"/>
      <c r="G108" s="117"/>
      <c r="H108" s="15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</row>
    <row r="109" spans="3:22" ht="15.75" customHeight="1">
      <c r="C109" s="117"/>
      <c r="D109" s="115"/>
      <c r="E109" s="115"/>
      <c r="F109" s="115"/>
      <c r="G109" s="117"/>
      <c r="H109" s="15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</row>
    <row r="110" spans="3:22" ht="15.75" customHeight="1">
      <c r="C110" s="117"/>
      <c r="D110" s="115"/>
      <c r="E110" s="115"/>
      <c r="F110" s="115"/>
      <c r="G110" s="117"/>
      <c r="H110" s="15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</row>
    <row r="111" spans="3:22" ht="15.75" customHeight="1">
      <c r="C111" s="117"/>
      <c r="D111" s="115"/>
      <c r="E111" s="115"/>
      <c r="F111" s="115"/>
      <c r="G111" s="117"/>
      <c r="H111" s="15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</row>
    <row r="112" spans="3:22" ht="15.75" customHeight="1">
      <c r="C112" s="117"/>
      <c r="D112" s="115"/>
      <c r="E112" s="115"/>
      <c r="F112" s="115"/>
      <c r="G112" s="117"/>
      <c r="H112" s="15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</row>
    <row r="113" spans="3:22" ht="15.75" customHeight="1">
      <c r="C113" s="117"/>
      <c r="D113" s="115"/>
      <c r="E113" s="115"/>
      <c r="F113" s="115"/>
      <c r="G113" s="117"/>
      <c r="H113" s="15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</row>
    <row r="114" spans="3:22" ht="15.75" customHeight="1">
      <c r="C114" s="117"/>
      <c r="D114" s="115"/>
      <c r="E114" s="115"/>
      <c r="F114" s="115"/>
      <c r="G114" s="117"/>
      <c r="H114" s="15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</row>
    <row r="115" spans="3:22" ht="15.75" customHeight="1">
      <c r="C115" s="117"/>
      <c r="D115" s="115"/>
      <c r="E115" s="115"/>
      <c r="F115" s="115"/>
      <c r="G115" s="117"/>
      <c r="H115" s="15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</row>
    <row r="116" spans="3:22" ht="15.75" customHeight="1">
      <c r="C116" s="117"/>
      <c r="D116" s="115"/>
      <c r="E116" s="115"/>
      <c r="F116" s="115"/>
      <c r="G116" s="117"/>
      <c r="H116" s="15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</row>
    <row r="117" spans="3:22" ht="15.75" customHeight="1">
      <c r="C117" s="117"/>
      <c r="D117" s="115"/>
      <c r="E117" s="115"/>
      <c r="F117" s="115"/>
      <c r="G117" s="117"/>
      <c r="H117" s="15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</row>
    <row r="118" spans="3:22" ht="15.75" customHeight="1">
      <c r="C118" s="117"/>
      <c r="D118" s="115"/>
      <c r="E118" s="115"/>
      <c r="F118" s="115"/>
      <c r="G118" s="117"/>
      <c r="H118" s="15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</row>
    <row r="119" spans="3:22" ht="15.75" customHeight="1">
      <c r="C119" s="117"/>
      <c r="D119" s="115"/>
      <c r="E119" s="115"/>
      <c r="F119" s="115"/>
      <c r="G119" s="117"/>
      <c r="H119" s="15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/>
      <c r="S119" s="117"/>
      <c r="T119" s="117"/>
      <c r="U119" s="117"/>
      <c r="V119" s="117"/>
    </row>
    <row r="120" spans="3:22" ht="15.75" customHeight="1">
      <c r="C120" s="117"/>
      <c r="D120" s="115"/>
      <c r="E120" s="115"/>
      <c r="F120" s="115"/>
      <c r="G120" s="117"/>
      <c r="H120" s="15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  <c r="S120" s="117"/>
      <c r="T120" s="117"/>
      <c r="U120" s="117"/>
      <c r="V120" s="117"/>
    </row>
    <row r="121" spans="3:22" ht="15.75" customHeight="1">
      <c r="C121" s="117"/>
      <c r="D121" s="115"/>
      <c r="E121" s="115"/>
      <c r="F121" s="115"/>
      <c r="G121" s="117"/>
      <c r="H121" s="15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</row>
    <row r="122" spans="3:22" ht="15.75" customHeight="1">
      <c r="C122" s="117"/>
      <c r="D122" s="115"/>
      <c r="E122" s="115"/>
      <c r="F122" s="115"/>
      <c r="G122" s="117"/>
      <c r="H122" s="15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</row>
    <row r="123" spans="3:22" ht="15.75" customHeight="1">
      <c r="C123" s="117"/>
      <c r="D123" s="115"/>
      <c r="E123" s="115"/>
      <c r="F123" s="115"/>
      <c r="G123" s="117"/>
      <c r="H123" s="15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</row>
    <row r="124" spans="3:22" ht="15.75" customHeight="1">
      <c r="C124" s="117"/>
      <c r="D124" s="115"/>
      <c r="E124" s="115"/>
      <c r="F124" s="115"/>
      <c r="G124" s="117"/>
      <c r="H124" s="15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</row>
    <row r="125" spans="3:22" ht="15.75" customHeight="1">
      <c r="C125" s="117"/>
      <c r="D125" s="115"/>
      <c r="E125" s="115"/>
      <c r="F125" s="115"/>
      <c r="G125" s="117"/>
      <c r="H125" s="15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</row>
    <row r="126" spans="3:22" ht="15.75" customHeight="1">
      <c r="C126" s="117"/>
      <c r="D126" s="115"/>
      <c r="E126" s="115"/>
      <c r="F126" s="115"/>
      <c r="G126" s="117"/>
      <c r="H126" s="15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</row>
    <row r="127" spans="3:22" ht="15.75" customHeight="1">
      <c r="C127" s="117"/>
      <c r="D127" s="115"/>
      <c r="E127" s="115"/>
      <c r="F127" s="115"/>
      <c r="G127" s="117"/>
      <c r="H127" s="15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/>
      <c r="S127" s="117"/>
      <c r="T127" s="117"/>
      <c r="U127" s="117"/>
      <c r="V127" s="117"/>
    </row>
    <row r="128" spans="3:22" ht="15.75" customHeight="1">
      <c r="C128" s="117"/>
      <c r="D128" s="115"/>
      <c r="E128" s="115"/>
      <c r="F128" s="115"/>
      <c r="G128" s="117"/>
      <c r="H128" s="15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</row>
    <row r="129" spans="3:22" ht="15.75" customHeight="1">
      <c r="C129" s="117"/>
      <c r="D129" s="115"/>
      <c r="E129" s="115"/>
      <c r="F129" s="115"/>
      <c r="G129" s="117"/>
      <c r="H129" s="15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/>
      <c r="S129" s="117"/>
      <c r="T129" s="117"/>
      <c r="U129" s="117"/>
      <c r="V129" s="117"/>
    </row>
    <row r="130" spans="3:22" ht="15.75" customHeight="1">
      <c r="C130" s="117"/>
      <c r="D130" s="115"/>
      <c r="E130" s="115"/>
      <c r="F130" s="115"/>
      <c r="G130" s="117"/>
      <c r="H130" s="15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</row>
    <row r="131" spans="3:22" ht="15.75" customHeight="1">
      <c r="C131" s="117"/>
      <c r="D131" s="115"/>
      <c r="E131" s="115"/>
      <c r="F131" s="115"/>
      <c r="G131" s="117"/>
      <c r="H131" s="157"/>
      <c r="I131" s="117"/>
      <c r="J131" s="117"/>
      <c r="K131" s="117"/>
      <c r="L131" s="117"/>
      <c r="M131" s="117"/>
      <c r="N131" s="117"/>
      <c r="O131" s="117"/>
      <c r="P131" s="117"/>
      <c r="Q131" s="117"/>
      <c r="R131" s="117"/>
      <c r="S131" s="117"/>
      <c r="T131" s="117"/>
      <c r="U131" s="117"/>
      <c r="V131" s="117"/>
    </row>
    <row r="132" spans="3:22" ht="15.75" customHeight="1">
      <c r="C132" s="117"/>
      <c r="D132" s="115"/>
      <c r="E132" s="115"/>
      <c r="F132" s="115"/>
      <c r="G132" s="117"/>
      <c r="H132" s="15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</row>
    <row r="133" spans="3:22" ht="15.75" customHeight="1">
      <c r="C133" s="117"/>
      <c r="D133" s="115"/>
      <c r="E133" s="115"/>
      <c r="F133" s="115"/>
      <c r="G133" s="117"/>
      <c r="H133" s="15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</row>
    <row r="134" spans="3:22" ht="15.75" customHeight="1">
      <c r="C134" s="117"/>
      <c r="D134" s="115"/>
      <c r="E134" s="115"/>
      <c r="F134" s="115"/>
      <c r="G134" s="117"/>
      <c r="H134" s="15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</row>
    <row r="135" spans="3:22" ht="15.75" customHeight="1">
      <c r="C135" s="117"/>
      <c r="D135" s="115"/>
      <c r="E135" s="115"/>
      <c r="F135" s="115"/>
      <c r="G135" s="117"/>
      <c r="H135" s="15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/>
      <c r="S135" s="117"/>
      <c r="T135" s="117"/>
      <c r="U135" s="117"/>
      <c r="V135" s="117"/>
    </row>
    <row r="136" spans="3:22" ht="15.75" customHeight="1">
      <c r="C136" s="117"/>
      <c r="D136" s="115"/>
      <c r="E136" s="115"/>
      <c r="F136" s="115"/>
      <c r="G136" s="117"/>
      <c r="H136" s="15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/>
      <c r="S136" s="117"/>
      <c r="T136" s="117"/>
      <c r="U136" s="117"/>
      <c r="V136" s="117"/>
    </row>
    <row r="137" spans="3:22" ht="15.75" customHeight="1">
      <c r="C137" s="117"/>
      <c r="D137" s="115"/>
      <c r="E137" s="115"/>
      <c r="F137" s="115"/>
      <c r="G137" s="117"/>
      <c r="H137" s="15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/>
      <c r="S137" s="117"/>
      <c r="T137" s="117"/>
      <c r="U137" s="117"/>
      <c r="V137" s="117"/>
    </row>
    <row r="138" spans="3:22" ht="15.75" customHeight="1">
      <c r="C138" s="117"/>
      <c r="D138" s="115"/>
      <c r="E138" s="115"/>
      <c r="F138" s="115"/>
      <c r="G138" s="117"/>
      <c r="H138" s="15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/>
      <c r="S138" s="117"/>
      <c r="T138" s="117"/>
      <c r="U138" s="117"/>
      <c r="V138" s="117"/>
    </row>
    <row r="139" spans="3:22" ht="15.75" customHeight="1">
      <c r="C139" s="117"/>
      <c r="D139" s="115"/>
      <c r="E139" s="115"/>
      <c r="F139" s="115"/>
      <c r="G139" s="117"/>
      <c r="H139" s="157"/>
      <c r="I139" s="117"/>
      <c r="J139" s="117"/>
      <c r="K139" s="117"/>
      <c r="L139" s="117"/>
      <c r="M139" s="117"/>
      <c r="N139" s="117"/>
      <c r="O139" s="117"/>
      <c r="P139" s="117"/>
      <c r="Q139" s="117"/>
      <c r="R139" s="117"/>
      <c r="S139" s="117"/>
      <c r="T139" s="117"/>
      <c r="U139" s="117"/>
      <c r="V139" s="117"/>
    </row>
    <row r="140" spans="3:22" ht="15.75" customHeight="1">
      <c r="C140" s="117"/>
      <c r="D140" s="115"/>
      <c r="E140" s="115"/>
      <c r="F140" s="115"/>
      <c r="G140" s="117"/>
      <c r="H140" s="157"/>
      <c r="I140" s="117"/>
      <c r="J140" s="117"/>
      <c r="K140" s="117"/>
      <c r="L140" s="117"/>
      <c r="M140" s="117"/>
      <c r="N140" s="117"/>
      <c r="O140" s="117"/>
      <c r="P140" s="117"/>
      <c r="Q140" s="117"/>
      <c r="R140" s="117"/>
      <c r="S140" s="117"/>
      <c r="T140" s="117"/>
      <c r="U140" s="117"/>
      <c r="V140" s="117"/>
    </row>
    <row r="141" spans="3:22" ht="15.75" customHeight="1">
      <c r="C141" s="117"/>
      <c r="D141" s="115"/>
      <c r="E141" s="115"/>
      <c r="F141" s="115"/>
      <c r="G141" s="117"/>
      <c r="H141" s="157"/>
      <c r="I141" s="117"/>
      <c r="J141" s="117"/>
      <c r="K141" s="117"/>
      <c r="L141" s="117"/>
      <c r="M141" s="117"/>
      <c r="N141" s="117"/>
      <c r="O141" s="117"/>
      <c r="P141" s="117"/>
      <c r="Q141" s="117"/>
      <c r="R141" s="117"/>
      <c r="S141" s="117"/>
      <c r="T141" s="117"/>
      <c r="U141" s="117"/>
      <c r="V141" s="117"/>
    </row>
    <row r="142" spans="3:22" ht="15.75" customHeight="1">
      <c r="C142" s="117"/>
      <c r="D142" s="115"/>
      <c r="E142" s="115"/>
      <c r="F142" s="115"/>
      <c r="G142" s="117"/>
      <c r="H142" s="157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/>
      <c r="S142" s="117"/>
      <c r="T142" s="117"/>
      <c r="U142" s="117"/>
      <c r="V142" s="117"/>
    </row>
    <row r="143" spans="3:22" ht="15.75" customHeight="1">
      <c r="C143" s="117"/>
      <c r="D143" s="115"/>
      <c r="E143" s="115"/>
      <c r="F143" s="115"/>
      <c r="G143" s="117"/>
      <c r="H143" s="15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/>
      <c r="S143" s="117"/>
      <c r="T143" s="117"/>
      <c r="U143" s="117"/>
      <c r="V143" s="117"/>
    </row>
    <row r="144" spans="3:22" ht="15.75" customHeight="1">
      <c r="C144" s="117"/>
      <c r="D144" s="115"/>
      <c r="E144" s="115"/>
      <c r="F144" s="115"/>
      <c r="G144" s="117"/>
      <c r="H144" s="15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/>
      <c r="S144" s="117"/>
      <c r="T144" s="117"/>
      <c r="U144" s="117"/>
      <c r="V144" s="117"/>
    </row>
    <row r="145" spans="3:22" ht="15.75" customHeight="1">
      <c r="C145" s="117"/>
      <c r="D145" s="115"/>
      <c r="E145" s="115"/>
      <c r="F145" s="115"/>
      <c r="G145" s="117"/>
      <c r="H145" s="157"/>
      <c r="I145" s="117"/>
      <c r="J145" s="117"/>
      <c r="K145" s="117"/>
      <c r="L145" s="117"/>
      <c r="M145" s="117"/>
      <c r="N145" s="117"/>
      <c r="O145" s="117"/>
      <c r="P145" s="117"/>
      <c r="Q145" s="117"/>
      <c r="R145" s="117"/>
      <c r="S145" s="117"/>
      <c r="T145" s="117"/>
      <c r="U145" s="117"/>
      <c r="V145" s="117"/>
    </row>
    <row r="146" spans="3:22" ht="15.75" customHeight="1">
      <c r="C146" s="117"/>
      <c r="D146" s="115"/>
      <c r="E146" s="115"/>
      <c r="F146" s="115"/>
      <c r="G146" s="117"/>
      <c r="H146" s="157"/>
      <c r="I146" s="117"/>
      <c r="J146" s="117"/>
      <c r="K146" s="117"/>
      <c r="L146" s="117"/>
      <c r="M146" s="117"/>
      <c r="N146" s="117"/>
      <c r="O146" s="117"/>
      <c r="P146" s="117"/>
      <c r="Q146" s="117"/>
      <c r="R146" s="117"/>
      <c r="S146" s="117"/>
      <c r="T146" s="117"/>
      <c r="U146" s="117"/>
      <c r="V146" s="117"/>
    </row>
    <row r="147" spans="3:22" ht="15.75" customHeight="1">
      <c r="C147" s="117"/>
      <c r="D147" s="115"/>
      <c r="E147" s="115"/>
      <c r="F147" s="115"/>
      <c r="G147" s="117"/>
      <c r="H147" s="15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/>
      <c r="S147" s="117"/>
      <c r="T147" s="117"/>
      <c r="U147" s="117"/>
      <c r="V147" s="117"/>
    </row>
    <row r="148" spans="3:22" ht="15.75" customHeight="1">
      <c r="C148" s="117"/>
      <c r="D148" s="115"/>
      <c r="E148" s="115"/>
      <c r="F148" s="115"/>
      <c r="G148" s="117"/>
      <c r="H148" s="157"/>
      <c r="I148" s="117"/>
      <c r="J148" s="117"/>
      <c r="K148" s="117"/>
      <c r="L148" s="117"/>
      <c r="M148" s="117"/>
      <c r="N148" s="117"/>
      <c r="O148" s="117"/>
      <c r="P148" s="117"/>
      <c r="Q148" s="117"/>
      <c r="R148" s="117"/>
      <c r="S148" s="117"/>
      <c r="T148" s="117"/>
      <c r="U148" s="117"/>
      <c r="V148" s="117"/>
    </row>
    <row r="149" spans="3:22" ht="15.75" customHeight="1">
      <c r="C149" s="117"/>
      <c r="D149" s="115"/>
      <c r="E149" s="115"/>
      <c r="F149" s="115"/>
      <c r="G149" s="117"/>
      <c r="H149" s="157"/>
      <c r="I149" s="117"/>
      <c r="J149" s="117"/>
      <c r="K149" s="117"/>
      <c r="L149" s="117"/>
      <c r="M149" s="117"/>
      <c r="N149" s="117"/>
      <c r="O149" s="117"/>
      <c r="P149" s="117"/>
      <c r="Q149" s="117"/>
      <c r="R149" s="117"/>
      <c r="S149" s="117"/>
      <c r="T149" s="117"/>
      <c r="U149" s="117"/>
      <c r="V149" s="117"/>
    </row>
    <row r="150" spans="3:22" ht="15.75" customHeight="1">
      <c r="C150" s="117"/>
      <c r="D150" s="115"/>
      <c r="E150" s="115"/>
      <c r="F150" s="115"/>
      <c r="G150" s="117"/>
      <c r="H150" s="15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/>
      <c r="S150" s="117"/>
      <c r="T150" s="117"/>
      <c r="U150" s="117"/>
      <c r="V150" s="117"/>
    </row>
    <row r="151" spans="3:22" ht="15.75" customHeight="1">
      <c r="C151" s="117"/>
      <c r="D151" s="115"/>
      <c r="E151" s="115"/>
      <c r="F151" s="115"/>
      <c r="G151" s="117"/>
      <c r="H151" s="157"/>
      <c r="I151" s="117"/>
      <c r="J151" s="117"/>
      <c r="K151" s="117"/>
      <c r="L151" s="117"/>
      <c r="M151" s="117"/>
      <c r="N151" s="117"/>
      <c r="O151" s="117"/>
      <c r="P151" s="117"/>
      <c r="Q151" s="117"/>
      <c r="R151" s="117"/>
      <c r="S151" s="117"/>
      <c r="T151" s="117"/>
      <c r="U151" s="117"/>
      <c r="V151" s="117"/>
    </row>
    <row r="152" spans="3:22" ht="15.75" customHeight="1">
      <c r="C152" s="117"/>
      <c r="D152" s="115"/>
      <c r="E152" s="115"/>
      <c r="F152" s="115"/>
      <c r="G152" s="117"/>
      <c r="H152" s="15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/>
      <c r="S152" s="117"/>
      <c r="T152" s="117"/>
      <c r="U152" s="117"/>
      <c r="V152" s="117"/>
    </row>
    <row r="153" spans="3:22" ht="15.75" customHeight="1">
      <c r="C153" s="117"/>
      <c r="D153" s="115"/>
      <c r="E153" s="115"/>
      <c r="F153" s="115"/>
      <c r="G153" s="117"/>
      <c r="H153" s="15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/>
      <c r="S153" s="117"/>
      <c r="T153" s="117"/>
      <c r="U153" s="117"/>
      <c r="V153" s="117"/>
    </row>
    <row r="154" spans="3:22" ht="15.75" customHeight="1">
      <c r="C154" s="117"/>
      <c r="D154" s="115"/>
      <c r="E154" s="115"/>
      <c r="F154" s="115"/>
      <c r="G154" s="117"/>
      <c r="H154" s="15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/>
      <c r="S154" s="117"/>
      <c r="T154" s="117"/>
      <c r="U154" s="117"/>
      <c r="V154" s="117"/>
    </row>
    <row r="155" spans="3:22" ht="15.75" customHeight="1">
      <c r="C155" s="117"/>
      <c r="D155" s="115"/>
      <c r="E155" s="115"/>
      <c r="F155" s="115"/>
      <c r="G155" s="117"/>
      <c r="H155" s="15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/>
      <c r="S155" s="117"/>
      <c r="T155" s="117"/>
      <c r="U155" s="117"/>
      <c r="V155" s="117"/>
    </row>
    <row r="156" spans="3:22" ht="15.75" customHeight="1">
      <c r="C156" s="117"/>
      <c r="D156" s="115"/>
      <c r="E156" s="115"/>
      <c r="F156" s="115"/>
      <c r="G156" s="117"/>
      <c r="H156" s="157"/>
      <c r="I156" s="117"/>
      <c r="J156" s="117"/>
      <c r="K156" s="117"/>
      <c r="L156" s="117"/>
      <c r="M156" s="117"/>
      <c r="N156" s="117"/>
      <c r="O156" s="117"/>
      <c r="P156" s="117"/>
      <c r="Q156" s="117"/>
      <c r="R156" s="117"/>
      <c r="S156" s="117"/>
      <c r="T156" s="117"/>
      <c r="U156" s="117"/>
      <c r="V156" s="117"/>
    </row>
    <row r="157" spans="3:22" ht="15.75" customHeight="1">
      <c r="C157" s="117"/>
      <c r="D157" s="115"/>
      <c r="E157" s="115"/>
      <c r="F157" s="115"/>
      <c r="G157" s="117"/>
      <c r="H157" s="157"/>
      <c r="I157" s="117"/>
      <c r="J157" s="117"/>
      <c r="K157" s="117"/>
      <c r="L157" s="117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</row>
    <row r="158" spans="3:22" ht="15.75" customHeight="1">
      <c r="C158" s="117"/>
      <c r="D158" s="115"/>
      <c r="E158" s="115"/>
      <c r="F158" s="115"/>
      <c r="G158" s="117"/>
      <c r="H158" s="15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/>
      <c r="S158" s="117"/>
      <c r="T158" s="117"/>
      <c r="U158" s="117"/>
      <c r="V158" s="117"/>
    </row>
    <row r="159" spans="3:22" ht="15.75" customHeight="1">
      <c r="C159" s="117"/>
      <c r="D159" s="115"/>
      <c r="E159" s="115"/>
      <c r="F159" s="115"/>
      <c r="G159" s="117"/>
      <c r="H159" s="15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/>
      <c r="S159" s="117"/>
      <c r="T159" s="117"/>
      <c r="U159" s="117"/>
      <c r="V159" s="117"/>
    </row>
    <row r="160" spans="3:22" ht="15.75" customHeight="1">
      <c r="C160" s="117"/>
      <c r="D160" s="115"/>
      <c r="E160" s="115"/>
      <c r="F160" s="115"/>
      <c r="G160" s="117"/>
      <c r="H160" s="15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</row>
    <row r="161" spans="3:22" ht="15.75" customHeight="1">
      <c r="C161" s="117"/>
      <c r="D161" s="115"/>
      <c r="E161" s="115"/>
      <c r="F161" s="115"/>
      <c r="G161" s="117"/>
      <c r="H161" s="157"/>
      <c r="I161" s="117"/>
      <c r="J161" s="117"/>
      <c r="K161" s="117"/>
      <c r="L161" s="117"/>
      <c r="M161" s="117"/>
      <c r="N161" s="117"/>
      <c r="O161" s="117"/>
      <c r="P161" s="117"/>
      <c r="Q161" s="117"/>
      <c r="R161" s="117"/>
      <c r="S161" s="117"/>
      <c r="T161" s="117"/>
      <c r="U161" s="117"/>
      <c r="V161" s="117"/>
    </row>
    <row r="162" spans="3:22" ht="15.75" customHeight="1">
      <c r="C162" s="117"/>
      <c r="D162" s="115"/>
      <c r="E162" s="115"/>
      <c r="F162" s="115"/>
      <c r="G162" s="117"/>
      <c r="H162" s="157"/>
      <c r="I162" s="117"/>
      <c r="J162" s="117"/>
      <c r="K162" s="117"/>
      <c r="L162" s="117"/>
      <c r="M162" s="117"/>
      <c r="N162" s="117"/>
      <c r="O162" s="117"/>
      <c r="P162" s="117"/>
      <c r="Q162" s="117"/>
      <c r="R162" s="117"/>
      <c r="S162" s="117"/>
      <c r="T162" s="117"/>
      <c r="U162" s="117"/>
      <c r="V162" s="117"/>
    </row>
    <row r="163" spans="3:22" ht="15.75" customHeight="1">
      <c r="C163" s="117"/>
      <c r="D163" s="115"/>
      <c r="E163" s="115"/>
      <c r="F163" s="115"/>
      <c r="G163" s="117"/>
      <c r="H163" s="15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</row>
    <row r="164" spans="3:22" ht="15.75" customHeight="1">
      <c r="C164" s="117"/>
      <c r="D164" s="115"/>
      <c r="E164" s="115"/>
      <c r="F164" s="115"/>
      <c r="G164" s="117"/>
      <c r="H164" s="15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/>
      <c r="S164" s="117"/>
      <c r="T164" s="117"/>
      <c r="U164" s="117"/>
      <c r="V164" s="117"/>
    </row>
    <row r="165" spans="3:22" ht="15.75" customHeight="1">
      <c r="C165" s="117"/>
      <c r="D165" s="115"/>
      <c r="E165" s="115"/>
      <c r="F165" s="115"/>
      <c r="G165" s="117"/>
      <c r="H165" s="15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/>
      <c r="S165" s="117"/>
      <c r="T165" s="117"/>
      <c r="U165" s="117"/>
      <c r="V165" s="117"/>
    </row>
    <row r="166" spans="3:22" ht="15.75" customHeight="1">
      <c r="C166" s="117"/>
      <c r="D166" s="115"/>
      <c r="E166" s="115"/>
      <c r="F166" s="115"/>
      <c r="G166" s="117"/>
      <c r="H166" s="15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/>
      <c r="S166" s="117"/>
      <c r="T166" s="117"/>
      <c r="U166" s="117"/>
      <c r="V166" s="117"/>
    </row>
    <row r="167" spans="3:22" ht="15.75" customHeight="1">
      <c r="C167" s="117"/>
      <c r="D167" s="115"/>
      <c r="E167" s="115"/>
      <c r="F167" s="115"/>
      <c r="G167" s="117"/>
      <c r="H167" s="15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/>
      <c r="S167" s="117"/>
      <c r="T167" s="117"/>
      <c r="U167" s="117"/>
      <c r="V167" s="117"/>
    </row>
    <row r="168" spans="3:22" ht="15.75" customHeight="1">
      <c r="C168" s="117"/>
      <c r="D168" s="115"/>
      <c r="E168" s="115"/>
      <c r="F168" s="115"/>
      <c r="G168" s="117"/>
      <c r="H168" s="15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/>
      <c r="S168" s="117"/>
      <c r="T168" s="117"/>
      <c r="U168" s="117"/>
      <c r="V168" s="117"/>
    </row>
    <row r="169" spans="3:22" ht="15.75" customHeight="1">
      <c r="C169" s="117"/>
      <c r="D169" s="115"/>
      <c r="E169" s="115"/>
      <c r="F169" s="115"/>
      <c r="G169" s="117"/>
      <c r="H169" s="157"/>
      <c r="I169" s="117"/>
      <c r="J169" s="117"/>
      <c r="K169" s="117"/>
      <c r="L169" s="117"/>
      <c r="M169" s="117"/>
      <c r="N169" s="117"/>
      <c r="O169" s="117"/>
      <c r="P169" s="117"/>
      <c r="Q169" s="117"/>
      <c r="R169" s="117"/>
      <c r="S169" s="117"/>
      <c r="T169" s="117"/>
      <c r="U169" s="117"/>
      <c r="V169" s="117"/>
    </row>
    <row r="170" spans="3:22" ht="15.75" customHeight="1">
      <c r="C170" s="117"/>
      <c r="D170" s="115"/>
      <c r="E170" s="115"/>
      <c r="F170" s="115"/>
      <c r="G170" s="117"/>
      <c r="H170" s="15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</row>
    <row r="171" spans="3:22" ht="15.75" customHeight="1">
      <c r="C171" s="117"/>
      <c r="D171" s="115"/>
      <c r="E171" s="115"/>
      <c r="F171" s="115"/>
      <c r="G171" s="117"/>
      <c r="H171" s="15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/>
      <c r="S171" s="117"/>
      <c r="T171" s="117"/>
      <c r="U171" s="117"/>
      <c r="V171" s="117"/>
    </row>
    <row r="172" spans="3:22" ht="15.75" customHeight="1">
      <c r="C172" s="117"/>
      <c r="D172" s="115"/>
      <c r="E172" s="115"/>
      <c r="F172" s="115"/>
      <c r="G172" s="117"/>
      <c r="H172" s="157"/>
      <c r="I172" s="117"/>
      <c r="J172" s="117"/>
      <c r="K172" s="117"/>
      <c r="L172" s="117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</row>
    <row r="173" spans="3:22" ht="15.75" customHeight="1">
      <c r="C173" s="117"/>
      <c r="D173" s="115"/>
      <c r="E173" s="115"/>
      <c r="F173" s="115"/>
      <c r="G173" s="117"/>
      <c r="H173" s="157"/>
      <c r="I173" s="117"/>
      <c r="J173" s="117"/>
      <c r="K173" s="117"/>
      <c r="L173" s="117"/>
      <c r="M173" s="117"/>
      <c r="N173" s="117"/>
      <c r="O173" s="117"/>
      <c r="P173" s="117"/>
      <c r="Q173" s="117"/>
      <c r="R173" s="117"/>
      <c r="S173" s="117"/>
      <c r="T173" s="117"/>
      <c r="U173" s="117"/>
      <c r="V173" s="117"/>
    </row>
    <row r="174" spans="3:22" ht="15.75" customHeight="1">
      <c r="C174" s="117"/>
      <c r="D174" s="115"/>
      <c r="E174" s="115"/>
      <c r="F174" s="115"/>
      <c r="G174" s="117"/>
      <c r="H174" s="15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/>
      <c r="S174" s="117"/>
      <c r="T174" s="117"/>
      <c r="U174" s="117"/>
      <c r="V174" s="117"/>
    </row>
    <row r="175" spans="3:22" ht="15.75" customHeight="1">
      <c r="C175" s="117"/>
      <c r="D175" s="115"/>
      <c r="E175" s="115"/>
      <c r="F175" s="115"/>
      <c r="G175" s="117"/>
      <c r="H175" s="157"/>
      <c r="I175" s="117"/>
      <c r="J175" s="117"/>
      <c r="K175" s="117"/>
      <c r="L175" s="117"/>
      <c r="M175" s="117"/>
      <c r="N175" s="117"/>
      <c r="O175" s="117"/>
      <c r="P175" s="117"/>
      <c r="Q175" s="117"/>
      <c r="R175" s="117"/>
      <c r="S175" s="117"/>
      <c r="T175" s="117"/>
      <c r="U175" s="117"/>
      <c r="V175" s="117"/>
    </row>
    <row r="176" spans="3:22" ht="15.75" customHeight="1">
      <c r="C176" s="117"/>
      <c r="D176" s="115"/>
      <c r="E176" s="115"/>
      <c r="F176" s="115"/>
      <c r="G176" s="117"/>
      <c r="H176" s="157"/>
      <c r="I176" s="117"/>
      <c r="J176" s="117"/>
      <c r="K176" s="117"/>
      <c r="L176" s="117"/>
      <c r="M176" s="117"/>
      <c r="N176" s="117"/>
      <c r="O176" s="117"/>
      <c r="P176" s="117"/>
      <c r="Q176" s="117"/>
      <c r="R176" s="117"/>
      <c r="S176" s="117"/>
      <c r="T176" s="117"/>
      <c r="U176" s="117"/>
      <c r="V176" s="117"/>
    </row>
    <row r="177" spans="3:22" ht="15.75" customHeight="1">
      <c r="C177" s="117"/>
      <c r="D177" s="115"/>
      <c r="E177" s="115"/>
      <c r="F177" s="115"/>
      <c r="G177" s="117"/>
      <c r="H177" s="15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/>
      <c r="S177" s="117"/>
      <c r="T177" s="117"/>
      <c r="U177" s="117"/>
      <c r="V177" s="117"/>
    </row>
    <row r="178" spans="3:22" ht="15.75" customHeight="1">
      <c r="C178" s="117"/>
      <c r="D178" s="115"/>
      <c r="E178" s="115"/>
      <c r="F178" s="115"/>
      <c r="G178" s="117"/>
      <c r="H178" s="15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</row>
    <row r="179" spans="3:22" ht="15.75" customHeight="1">
      <c r="C179" s="117"/>
      <c r="D179" s="115"/>
      <c r="E179" s="115"/>
      <c r="F179" s="115"/>
      <c r="G179" s="117"/>
      <c r="H179" s="15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</row>
    <row r="180" spans="3:22" ht="15.75" customHeight="1">
      <c r="C180" s="117"/>
      <c r="D180" s="115"/>
      <c r="E180" s="115"/>
      <c r="F180" s="115"/>
      <c r="G180" s="117"/>
      <c r="H180" s="15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</row>
    <row r="181" spans="3:22" ht="15.75" customHeight="1">
      <c r="C181" s="117"/>
      <c r="D181" s="115"/>
      <c r="E181" s="115"/>
      <c r="F181" s="115"/>
      <c r="G181" s="117"/>
      <c r="H181" s="15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</row>
    <row r="182" spans="3:22" ht="15.75" customHeight="1">
      <c r="C182" s="117"/>
      <c r="D182" s="115"/>
      <c r="E182" s="115"/>
      <c r="F182" s="115"/>
      <c r="G182" s="117"/>
      <c r="H182" s="157"/>
      <c r="I182" s="117"/>
      <c r="J182" s="117"/>
      <c r="K182" s="117"/>
      <c r="L182" s="117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</row>
    <row r="183" spans="3:22" ht="15.75" customHeight="1">
      <c r="C183" s="117"/>
      <c r="D183" s="115"/>
      <c r="E183" s="115"/>
      <c r="F183" s="115"/>
      <c r="G183" s="117"/>
      <c r="H183" s="157"/>
      <c r="I183" s="117"/>
      <c r="J183" s="117"/>
      <c r="K183" s="117"/>
      <c r="L183" s="117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</row>
    <row r="184" spans="3:22" ht="15.75" customHeight="1">
      <c r="C184" s="117"/>
      <c r="D184" s="115"/>
      <c r="E184" s="115"/>
      <c r="F184" s="115"/>
      <c r="G184" s="117"/>
      <c r="H184" s="157"/>
      <c r="I184" s="117"/>
      <c r="J184" s="117"/>
      <c r="K184" s="117"/>
      <c r="L184" s="117"/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</row>
    <row r="185" spans="3:22" ht="15.75" customHeight="1">
      <c r="C185" s="117"/>
      <c r="D185" s="115"/>
      <c r="E185" s="115"/>
      <c r="F185" s="115"/>
      <c r="G185" s="117"/>
      <c r="H185" s="157"/>
      <c r="I185" s="117"/>
      <c r="J185" s="117"/>
      <c r="K185" s="117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</row>
    <row r="186" spans="3:22" ht="15.75" customHeight="1">
      <c r="C186" s="117"/>
      <c r="D186" s="115"/>
      <c r="E186" s="115"/>
      <c r="F186" s="115"/>
      <c r="G186" s="117"/>
      <c r="H186" s="157"/>
      <c r="I186" s="117"/>
      <c r="J186" s="117"/>
      <c r="K186" s="117"/>
      <c r="L186" s="117"/>
      <c r="M186" s="117"/>
      <c r="N186" s="117"/>
      <c r="O186" s="117"/>
      <c r="P186" s="117"/>
      <c r="Q186" s="117"/>
      <c r="R186" s="117"/>
      <c r="S186" s="117"/>
      <c r="T186" s="117"/>
      <c r="U186" s="117"/>
      <c r="V186" s="117"/>
    </row>
    <row r="187" spans="3:22" ht="15.75" customHeight="1">
      <c r="C187" s="117"/>
      <c r="D187" s="115"/>
      <c r="E187" s="115"/>
      <c r="F187" s="115"/>
      <c r="G187" s="117"/>
      <c r="H187" s="15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</row>
    <row r="188" spans="3:22" ht="15.75" customHeight="1">
      <c r="C188" s="117"/>
      <c r="D188" s="115"/>
      <c r="E188" s="115"/>
      <c r="F188" s="115"/>
      <c r="G188" s="117"/>
      <c r="H188" s="157"/>
      <c r="I188" s="117"/>
      <c r="J188" s="117"/>
      <c r="K188" s="117"/>
      <c r="L188" s="117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</row>
    <row r="189" spans="3:22" ht="15.75" customHeight="1">
      <c r="C189" s="117"/>
      <c r="D189" s="115"/>
      <c r="E189" s="115"/>
      <c r="F189" s="115"/>
      <c r="G189" s="117"/>
      <c r="H189" s="157"/>
      <c r="I189" s="117"/>
      <c r="J189" s="117"/>
      <c r="K189" s="117"/>
      <c r="L189" s="117"/>
      <c r="M189" s="117"/>
      <c r="N189" s="117"/>
      <c r="O189" s="117"/>
      <c r="P189" s="117"/>
      <c r="Q189" s="117"/>
      <c r="R189" s="117"/>
      <c r="S189" s="117"/>
      <c r="T189" s="117"/>
      <c r="U189" s="117"/>
      <c r="V189" s="117"/>
    </row>
    <row r="190" spans="3:22" ht="15.75" customHeight="1">
      <c r="C190" s="117"/>
      <c r="D190" s="115"/>
      <c r="E190" s="115"/>
      <c r="F190" s="115"/>
      <c r="G190" s="117"/>
      <c r="H190" s="157"/>
      <c r="I190" s="117"/>
      <c r="J190" s="117"/>
      <c r="K190" s="117"/>
      <c r="L190" s="117"/>
      <c r="M190" s="117"/>
      <c r="N190" s="117"/>
      <c r="O190" s="117"/>
      <c r="P190" s="117"/>
      <c r="Q190" s="117"/>
      <c r="R190" s="117"/>
      <c r="S190" s="117"/>
      <c r="T190" s="117"/>
      <c r="U190" s="117"/>
      <c r="V190" s="117"/>
    </row>
    <row r="191" spans="3:22" ht="15.75" customHeight="1">
      <c r="C191" s="117"/>
      <c r="D191" s="115"/>
      <c r="E191" s="115"/>
      <c r="F191" s="115"/>
      <c r="G191" s="117"/>
      <c r="H191" s="157"/>
      <c r="I191" s="117"/>
      <c r="J191" s="117"/>
      <c r="K191" s="117"/>
      <c r="L191" s="117"/>
      <c r="M191" s="117"/>
      <c r="N191" s="117"/>
      <c r="O191" s="117"/>
      <c r="P191" s="117"/>
      <c r="Q191" s="117"/>
      <c r="R191" s="117"/>
      <c r="S191" s="117"/>
      <c r="T191" s="117"/>
      <c r="U191" s="117"/>
      <c r="V191" s="117"/>
    </row>
    <row r="192" spans="3:22" ht="15.75" customHeight="1">
      <c r="C192" s="117"/>
      <c r="D192" s="115"/>
      <c r="E192" s="115"/>
      <c r="F192" s="115"/>
      <c r="G192" s="117"/>
      <c r="H192" s="157"/>
      <c r="I192" s="117"/>
      <c r="J192" s="117"/>
      <c r="K192" s="117"/>
      <c r="L192" s="117"/>
      <c r="M192" s="117"/>
      <c r="N192" s="117"/>
      <c r="O192" s="117"/>
      <c r="P192" s="117"/>
      <c r="Q192" s="117"/>
      <c r="R192" s="117"/>
      <c r="S192" s="117"/>
      <c r="T192" s="117"/>
      <c r="U192" s="117"/>
      <c r="V192" s="117"/>
    </row>
    <row r="193" spans="3:22" ht="15.75" customHeight="1">
      <c r="C193" s="117"/>
      <c r="D193" s="115"/>
      <c r="E193" s="115"/>
      <c r="F193" s="115"/>
      <c r="G193" s="117"/>
      <c r="H193" s="157"/>
      <c r="I193" s="117"/>
      <c r="J193" s="117"/>
      <c r="K193" s="117"/>
      <c r="L193" s="117"/>
      <c r="M193" s="117"/>
      <c r="N193" s="117"/>
      <c r="O193" s="117"/>
      <c r="P193" s="117"/>
      <c r="Q193" s="117"/>
      <c r="R193" s="117"/>
      <c r="S193" s="117"/>
      <c r="T193" s="117"/>
      <c r="U193" s="117"/>
      <c r="V193" s="117"/>
    </row>
    <row r="194" spans="3:22" ht="15.75" customHeight="1">
      <c r="C194" s="117"/>
      <c r="D194" s="115"/>
      <c r="E194" s="115"/>
      <c r="F194" s="115"/>
      <c r="G194" s="117"/>
      <c r="H194" s="157"/>
      <c r="I194" s="117"/>
      <c r="J194" s="117"/>
      <c r="K194" s="117"/>
      <c r="L194" s="117"/>
      <c r="M194" s="117"/>
      <c r="N194" s="117"/>
      <c r="O194" s="117"/>
      <c r="P194" s="117"/>
      <c r="Q194" s="117"/>
      <c r="R194" s="117"/>
      <c r="S194" s="117"/>
      <c r="T194" s="117"/>
      <c r="U194" s="117"/>
      <c r="V194" s="117"/>
    </row>
    <row r="195" spans="3:22" ht="15.75" customHeight="1">
      <c r="C195" s="117"/>
      <c r="D195" s="115"/>
      <c r="E195" s="115"/>
      <c r="F195" s="115"/>
      <c r="G195" s="117"/>
      <c r="H195" s="157"/>
      <c r="I195" s="117"/>
      <c r="J195" s="117"/>
      <c r="K195" s="117"/>
      <c r="L195" s="117"/>
      <c r="M195" s="117"/>
      <c r="N195" s="117"/>
      <c r="O195" s="117"/>
      <c r="P195" s="117"/>
      <c r="Q195" s="117"/>
      <c r="R195" s="117"/>
      <c r="S195" s="117"/>
      <c r="T195" s="117"/>
      <c r="U195" s="117"/>
      <c r="V195" s="117"/>
    </row>
    <row r="196" spans="3:22" ht="15.75" customHeight="1">
      <c r="C196" s="117"/>
      <c r="D196" s="115"/>
      <c r="E196" s="115"/>
      <c r="F196" s="115"/>
      <c r="G196" s="117"/>
      <c r="H196" s="157"/>
      <c r="I196" s="117"/>
      <c r="J196" s="117"/>
      <c r="K196" s="117"/>
      <c r="L196" s="117"/>
      <c r="M196" s="117"/>
      <c r="N196" s="117"/>
      <c r="O196" s="117"/>
      <c r="P196" s="117"/>
      <c r="Q196" s="117"/>
      <c r="R196" s="117"/>
      <c r="S196" s="117"/>
      <c r="T196" s="117"/>
      <c r="U196" s="117"/>
      <c r="V196" s="117"/>
    </row>
    <row r="197" spans="3:22" ht="15.75" customHeight="1">
      <c r="C197" s="117"/>
      <c r="D197" s="115"/>
      <c r="E197" s="115"/>
      <c r="F197" s="115"/>
      <c r="G197" s="117"/>
      <c r="H197" s="157"/>
      <c r="I197" s="117"/>
      <c r="J197" s="117"/>
      <c r="K197" s="117"/>
      <c r="L197" s="117"/>
      <c r="M197" s="117"/>
      <c r="N197" s="117"/>
      <c r="O197" s="117"/>
      <c r="P197" s="117"/>
      <c r="Q197" s="117"/>
      <c r="R197" s="117"/>
      <c r="S197" s="117"/>
      <c r="T197" s="117"/>
      <c r="U197" s="117"/>
      <c r="V197" s="117"/>
    </row>
    <row r="198" spans="3:22" ht="15.75" customHeight="1">
      <c r="C198" s="117"/>
      <c r="D198" s="115"/>
      <c r="E198" s="115"/>
      <c r="F198" s="115"/>
      <c r="G198" s="117"/>
      <c r="H198" s="157"/>
      <c r="I198" s="117"/>
      <c r="J198" s="117"/>
      <c r="K198" s="117"/>
      <c r="L198" s="117"/>
      <c r="M198" s="117"/>
      <c r="N198" s="117"/>
      <c r="O198" s="117"/>
      <c r="P198" s="117"/>
      <c r="Q198" s="117"/>
      <c r="R198" s="117"/>
      <c r="S198" s="117"/>
      <c r="T198" s="117"/>
      <c r="U198" s="117"/>
      <c r="V198" s="117"/>
    </row>
    <row r="199" spans="3:22" ht="15.75" customHeight="1">
      <c r="C199" s="117"/>
      <c r="D199" s="115"/>
      <c r="E199" s="115"/>
      <c r="F199" s="115"/>
      <c r="G199" s="117"/>
      <c r="H199" s="157"/>
      <c r="I199" s="117"/>
      <c r="J199" s="117"/>
      <c r="K199" s="117"/>
      <c r="L199" s="117"/>
      <c r="M199" s="117"/>
      <c r="N199" s="117"/>
      <c r="O199" s="117"/>
      <c r="P199" s="117"/>
      <c r="Q199" s="117"/>
      <c r="R199" s="117"/>
      <c r="S199" s="117"/>
      <c r="T199" s="117"/>
      <c r="U199" s="117"/>
      <c r="V199" s="117"/>
    </row>
    <row r="200" spans="3:22" ht="15.75" customHeight="1">
      <c r="C200" s="117"/>
      <c r="D200" s="115"/>
      <c r="E200" s="115"/>
      <c r="F200" s="115"/>
      <c r="G200" s="117"/>
      <c r="H200" s="157"/>
      <c r="I200" s="117"/>
      <c r="J200" s="117"/>
      <c r="K200" s="117"/>
      <c r="L200" s="117"/>
      <c r="M200" s="117"/>
      <c r="N200" s="117"/>
      <c r="O200" s="117"/>
      <c r="P200" s="117"/>
      <c r="Q200" s="117"/>
      <c r="R200" s="117"/>
      <c r="S200" s="117"/>
      <c r="T200" s="117"/>
      <c r="U200" s="117"/>
      <c r="V200" s="117"/>
    </row>
    <row r="201" spans="3:22" ht="15.75" customHeight="1">
      <c r="C201" s="117"/>
      <c r="D201" s="115"/>
      <c r="E201" s="115"/>
      <c r="F201" s="115"/>
      <c r="G201" s="117"/>
      <c r="H201" s="157"/>
      <c r="I201" s="117"/>
      <c r="J201" s="117"/>
      <c r="K201" s="117"/>
      <c r="L201" s="117"/>
      <c r="M201" s="117"/>
      <c r="N201" s="117"/>
      <c r="O201" s="117"/>
      <c r="P201" s="117"/>
      <c r="Q201" s="117"/>
      <c r="R201" s="117"/>
      <c r="S201" s="117"/>
      <c r="T201" s="117"/>
      <c r="U201" s="117"/>
      <c r="V201" s="117"/>
    </row>
    <row r="202" spans="3:22" ht="15.75" customHeight="1">
      <c r="C202" s="117"/>
      <c r="D202" s="115"/>
      <c r="E202" s="115"/>
      <c r="F202" s="115"/>
      <c r="G202" s="117"/>
      <c r="H202" s="157"/>
      <c r="I202" s="117"/>
      <c r="J202" s="117"/>
      <c r="K202" s="117"/>
      <c r="L202" s="117"/>
      <c r="M202" s="117"/>
      <c r="N202" s="117"/>
      <c r="O202" s="117"/>
      <c r="P202" s="117"/>
      <c r="Q202" s="117"/>
      <c r="R202" s="117"/>
      <c r="S202" s="117"/>
      <c r="T202" s="117"/>
      <c r="U202" s="117"/>
      <c r="V202" s="117"/>
    </row>
    <row r="203" spans="3:22" ht="15.75" customHeight="1">
      <c r="C203" s="117"/>
      <c r="D203" s="115"/>
      <c r="E203" s="115"/>
      <c r="F203" s="115"/>
      <c r="G203" s="117"/>
      <c r="H203" s="157"/>
      <c r="I203" s="117"/>
      <c r="J203" s="117"/>
      <c r="K203" s="117"/>
      <c r="L203" s="117"/>
      <c r="M203" s="117"/>
      <c r="N203" s="117"/>
      <c r="O203" s="117"/>
      <c r="P203" s="117"/>
      <c r="Q203" s="117"/>
      <c r="R203" s="117"/>
      <c r="S203" s="117"/>
      <c r="T203" s="117"/>
      <c r="U203" s="117"/>
      <c r="V203" s="117"/>
    </row>
    <row r="204" spans="3:22" ht="15.75" customHeight="1">
      <c r="C204" s="117"/>
      <c r="D204" s="115"/>
      <c r="E204" s="115"/>
      <c r="F204" s="115"/>
      <c r="G204" s="117"/>
      <c r="H204" s="157"/>
      <c r="I204" s="117"/>
      <c r="J204" s="117"/>
      <c r="K204" s="117"/>
      <c r="L204" s="117"/>
      <c r="M204" s="117"/>
      <c r="N204" s="117"/>
      <c r="O204" s="117"/>
      <c r="P204" s="117"/>
      <c r="Q204" s="117"/>
      <c r="R204" s="117"/>
      <c r="S204" s="117"/>
      <c r="T204" s="117"/>
      <c r="U204" s="117"/>
      <c r="V204" s="117"/>
    </row>
    <row r="205" spans="3:22" ht="15.75" customHeight="1">
      <c r="C205" s="117"/>
      <c r="D205" s="115"/>
      <c r="E205" s="115"/>
      <c r="F205" s="115"/>
      <c r="G205" s="117"/>
      <c r="H205" s="157"/>
      <c r="I205" s="117"/>
      <c r="J205" s="117"/>
      <c r="K205" s="117"/>
      <c r="L205" s="117"/>
      <c r="M205" s="117"/>
      <c r="N205" s="117"/>
      <c r="O205" s="117"/>
      <c r="P205" s="117"/>
      <c r="Q205" s="117"/>
      <c r="R205" s="117"/>
      <c r="S205" s="117"/>
      <c r="T205" s="117"/>
      <c r="U205" s="117"/>
      <c r="V205" s="117"/>
    </row>
    <row r="206" spans="3:22" ht="15.75" customHeight="1">
      <c r="C206" s="117"/>
      <c r="D206" s="115"/>
      <c r="E206" s="115"/>
      <c r="F206" s="115"/>
      <c r="G206" s="117"/>
      <c r="H206" s="157"/>
      <c r="I206" s="117"/>
      <c r="J206" s="117"/>
      <c r="K206" s="117"/>
      <c r="L206" s="117"/>
      <c r="M206" s="117"/>
      <c r="N206" s="117"/>
      <c r="O206" s="117"/>
      <c r="P206" s="117"/>
      <c r="Q206" s="117"/>
      <c r="R206" s="117"/>
      <c r="S206" s="117"/>
      <c r="T206" s="117"/>
      <c r="U206" s="117"/>
      <c r="V206" s="117"/>
    </row>
    <row r="207" spans="3:22" ht="15.75" customHeight="1">
      <c r="C207" s="117"/>
      <c r="D207" s="115"/>
      <c r="E207" s="115"/>
      <c r="F207" s="115"/>
      <c r="G207" s="117"/>
      <c r="H207" s="157"/>
      <c r="I207" s="117"/>
      <c r="J207" s="117"/>
      <c r="K207" s="117"/>
      <c r="L207" s="117"/>
      <c r="M207" s="117"/>
      <c r="N207" s="117"/>
      <c r="O207" s="117"/>
      <c r="P207" s="117"/>
      <c r="Q207" s="117"/>
      <c r="R207" s="117"/>
      <c r="S207" s="117"/>
      <c r="T207" s="117"/>
      <c r="U207" s="117"/>
      <c r="V207" s="117"/>
    </row>
    <row r="208" spans="3:22" ht="15.75" customHeight="1">
      <c r="C208" s="117"/>
      <c r="D208" s="115"/>
      <c r="E208" s="115"/>
      <c r="F208" s="115"/>
      <c r="G208" s="117"/>
      <c r="H208" s="157"/>
      <c r="I208" s="117"/>
      <c r="J208" s="117"/>
      <c r="K208" s="117"/>
      <c r="L208" s="117"/>
      <c r="M208" s="117"/>
      <c r="N208" s="117"/>
      <c r="O208" s="117"/>
      <c r="P208" s="117"/>
      <c r="Q208" s="117"/>
      <c r="R208" s="117"/>
      <c r="S208" s="117"/>
      <c r="T208" s="117"/>
      <c r="U208" s="117"/>
      <c r="V208" s="117"/>
    </row>
    <row r="209" spans="3:22" ht="15.75" customHeight="1">
      <c r="C209" s="117"/>
      <c r="D209" s="115"/>
      <c r="E209" s="115"/>
      <c r="F209" s="115"/>
      <c r="G209" s="117"/>
      <c r="H209" s="157"/>
      <c r="I209" s="117"/>
      <c r="J209" s="117"/>
      <c r="K209" s="117"/>
      <c r="L209" s="117"/>
      <c r="M209" s="117"/>
      <c r="N209" s="117"/>
      <c r="O209" s="117"/>
      <c r="P209" s="117"/>
      <c r="Q209" s="117"/>
      <c r="R209" s="117"/>
      <c r="S209" s="117"/>
      <c r="T209" s="117"/>
      <c r="U209" s="117"/>
      <c r="V209" s="117"/>
    </row>
    <row r="210" spans="3:22" ht="15.75" customHeight="1">
      <c r="C210" s="117"/>
      <c r="D210" s="115"/>
      <c r="E210" s="115"/>
      <c r="F210" s="115"/>
      <c r="G210" s="117"/>
      <c r="H210" s="157"/>
      <c r="I210" s="117"/>
      <c r="J210" s="117"/>
      <c r="K210" s="117"/>
      <c r="L210" s="117"/>
      <c r="M210" s="117"/>
      <c r="N210" s="117"/>
      <c r="O210" s="117"/>
      <c r="P210" s="117"/>
      <c r="Q210" s="117"/>
      <c r="R210" s="117"/>
      <c r="S210" s="117"/>
      <c r="T210" s="117"/>
      <c r="U210" s="117"/>
      <c r="V210" s="117"/>
    </row>
    <row r="211" spans="3:22" ht="15.75" customHeight="1">
      <c r="C211" s="117"/>
      <c r="D211" s="115"/>
      <c r="E211" s="115"/>
      <c r="F211" s="115"/>
      <c r="G211" s="117"/>
      <c r="H211" s="157"/>
      <c r="I211" s="117"/>
      <c r="J211" s="117"/>
      <c r="K211" s="117"/>
      <c r="L211" s="117"/>
      <c r="M211" s="117"/>
      <c r="N211" s="117"/>
      <c r="O211" s="117"/>
      <c r="P211" s="117"/>
      <c r="Q211" s="117"/>
      <c r="R211" s="117"/>
      <c r="S211" s="117"/>
      <c r="T211" s="117"/>
      <c r="U211" s="117"/>
      <c r="V211" s="117"/>
    </row>
    <row r="212" spans="3:22" ht="15.75" customHeight="1">
      <c r="C212" s="117"/>
      <c r="D212" s="115"/>
      <c r="E212" s="115"/>
      <c r="F212" s="115"/>
      <c r="G212" s="117"/>
      <c r="H212" s="157"/>
      <c r="I212" s="117"/>
      <c r="J212" s="117"/>
      <c r="K212" s="117"/>
      <c r="L212" s="117"/>
      <c r="M212" s="117"/>
      <c r="N212" s="117"/>
      <c r="O212" s="117"/>
      <c r="P212" s="117"/>
      <c r="Q212" s="117"/>
      <c r="R212" s="117"/>
      <c r="S212" s="117"/>
      <c r="T212" s="117"/>
      <c r="U212" s="117"/>
      <c r="V212" s="117"/>
    </row>
    <row r="213" spans="3:22" ht="15.75" customHeight="1">
      <c r="C213" s="117"/>
      <c r="D213" s="115"/>
      <c r="E213" s="115"/>
      <c r="F213" s="115"/>
      <c r="G213" s="117"/>
      <c r="H213" s="157"/>
      <c r="I213" s="117"/>
      <c r="J213" s="117"/>
      <c r="K213" s="117"/>
      <c r="L213" s="117"/>
      <c r="M213" s="117"/>
      <c r="N213" s="117"/>
      <c r="O213" s="117"/>
      <c r="P213" s="117"/>
      <c r="Q213" s="117"/>
      <c r="R213" s="117"/>
      <c r="S213" s="117"/>
      <c r="T213" s="117"/>
      <c r="U213" s="117"/>
      <c r="V213" s="117"/>
    </row>
    <row r="214" spans="3:22" ht="15.75" customHeight="1">
      <c r="C214" s="117"/>
      <c r="D214" s="115"/>
      <c r="E214" s="115"/>
      <c r="F214" s="115"/>
      <c r="G214" s="117"/>
      <c r="H214" s="157"/>
      <c r="I214" s="117"/>
      <c r="J214" s="117"/>
      <c r="K214" s="117"/>
      <c r="L214" s="117"/>
      <c r="M214" s="117"/>
      <c r="N214" s="117"/>
      <c r="O214" s="117"/>
      <c r="P214" s="117"/>
      <c r="Q214" s="117"/>
      <c r="R214" s="117"/>
      <c r="S214" s="117"/>
      <c r="T214" s="117"/>
      <c r="U214" s="117"/>
      <c r="V214" s="117"/>
    </row>
    <row r="215" spans="3:22" ht="15.75" customHeight="1">
      <c r="C215" s="117"/>
      <c r="D215" s="115"/>
      <c r="E215" s="115"/>
      <c r="F215" s="115"/>
      <c r="G215" s="117"/>
      <c r="H215" s="157"/>
      <c r="I215" s="117"/>
      <c r="J215" s="117"/>
      <c r="K215" s="117"/>
      <c r="L215" s="117"/>
      <c r="M215" s="117"/>
      <c r="N215" s="117"/>
      <c r="O215" s="117"/>
      <c r="P215" s="117"/>
      <c r="Q215" s="117"/>
      <c r="R215" s="117"/>
      <c r="S215" s="117"/>
      <c r="T215" s="117"/>
      <c r="U215" s="117"/>
      <c r="V215" s="117"/>
    </row>
    <row r="216" spans="3:22" ht="15.75" customHeight="1">
      <c r="C216" s="117"/>
      <c r="D216" s="115"/>
      <c r="E216" s="115"/>
      <c r="F216" s="115"/>
      <c r="G216" s="117"/>
      <c r="H216" s="157"/>
      <c r="I216" s="117"/>
      <c r="J216" s="117"/>
      <c r="K216" s="117"/>
      <c r="L216" s="117"/>
      <c r="M216" s="117"/>
      <c r="N216" s="117"/>
      <c r="O216" s="117"/>
      <c r="P216" s="117"/>
      <c r="Q216" s="117"/>
      <c r="R216" s="117"/>
      <c r="S216" s="117"/>
      <c r="T216" s="117"/>
      <c r="U216" s="117"/>
      <c r="V216" s="117"/>
    </row>
    <row r="217" spans="3:22" ht="15.75" customHeight="1">
      <c r="C217" s="117"/>
      <c r="D217" s="115"/>
      <c r="E217" s="115"/>
      <c r="F217" s="115"/>
      <c r="G217" s="117"/>
      <c r="H217" s="157"/>
      <c r="I217" s="117"/>
      <c r="J217" s="117"/>
      <c r="K217" s="117"/>
      <c r="L217" s="117"/>
      <c r="M217" s="117"/>
      <c r="N217" s="117"/>
      <c r="O217" s="117"/>
      <c r="P217" s="117"/>
      <c r="Q217" s="117"/>
      <c r="R217" s="117"/>
      <c r="S217" s="117"/>
      <c r="T217" s="117"/>
      <c r="U217" s="117"/>
      <c r="V217" s="117"/>
    </row>
    <row r="218" spans="3:22" ht="15.75" customHeight="1">
      <c r="C218" s="117"/>
      <c r="D218" s="115"/>
      <c r="E218" s="115"/>
      <c r="F218" s="115"/>
      <c r="G218" s="117"/>
      <c r="H218" s="157"/>
      <c r="I218" s="117"/>
      <c r="J218" s="117"/>
      <c r="K218" s="117"/>
      <c r="L218" s="117"/>
      <c r="M218" s="117"/>
      <c r="N218" s="117"/>
      <c r="O218" s="117"/>
      <c r="P218" s="117"/>
      <c r="Q218" s="117"/>
      <c r="R218" s="117"/>
      <c r="S218" s="117"/>
      <c r="T218" s="117"/>
      <c r="U218" s="117"/>
      <c r="V218" s="117"/>
    </row>
    <row r="219" spans="3:22" ht="15.75" customHeight="1">
      <c r="C219" s="117"/>
      <c r="D219" s="115"/>
      <c r="E219" s="115"/>
      <c r="F219" s="115"/>
      <c r="G219" s="117"/>
      <c r="H219" s="157"/>
      <c r="I219" s="117"/>
      <c r="J219" s="117"/>
      <c r="K219" s="117"/>
      <c r="L219" s="117"/>
      <c r="M219" s="117"/>
      <c r="N219" s="117"/>
      <c r="O219" s="117"/>
      <c r="P219" s="117"/>
      <c r="Q219" s="117"/>
      <c r="R219" s="117"/>
      <c r="S219" s="117"/>
      <c r="T219" s="117"/>
      <c r="U219" s="117"/>
      <c r="V219" s="117"/>
    </row>
    <row r="220" spans="3:22" ht="15.75" customHeight="1">
      <c r="C220" s="117"/>
      <c r="D220" s="115"/>
      <c r="E220" s="115"/>
      <c r="F220" s="115"/>
      <c r="G220" s="117"/>
      <c r="H220" s="157"/>
      <c r="I220" s="117"/>
      <c r="J220" s="117"/>
      <c r="K220" s="117"/>
      <c r="L220" s="117"/>
      <c r="M220" s="117"/>
      <c r="N220" s="117"/>
      <c r="O220" s="117"/>
      <c r="P220" s="117"/>
      <c r="Q220" s="117"/>
      <c r="R220" s="117"/>
      <c r="S220" s="117"/>
      <c r="T220" s="117"/>
      <c r="U220" s="117"/>
      <c r="V220" s="117"/>
    </row>
    <row r="221" spans="3:22" ht="15.75" customHeight="1">
      <c r="C221" s="117"/>
      <c r="D221" s="115"/>
      <c r="E221" s="115"/>
      <c r="F221" s="115"/>
      <c r="G221" s="117"/>
      <c r="H221" s="15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/>
      <c r="S221" s="117"/>
      <c r="T221" s="117"/>
      <c r="U221" s="117"/>
      <c r="V221" s="117"/>
    </row>
    <row r="222" spans="3:22" ht="15.75" customHeight="1">
      <c r="C222" s="117"/>
      <c r="D222" s="115"/>
      <c r="E222" s="115"/>
      <c r="F222" s="115"/>
      <c r="G222" s="117"/>
      <c r="H222" s="157"/>
      <c r="I222" s="117"/>
      <c r="J222" s="117"/>
      <c r="K222" s="117"/>
      <c r="L222" s="117"/>
      <c r="M222" s="117"/>
      <c r="N222" s="117"/>
      <c r="O222" s="117"/>
      <c r="P222" s="117"/>
      <c r="Q222" s="117"/>
      <c r="R222" s="117"/>
      <c r="S222" s="117"/>
      <c r="T222" s="117"/>
      <c r="U222" s="117"/>
      <c r="V222" s="117"/>
    </row>
    <row r="223" spans="3:22" ht="15.75" customHeight="1">
      <c r="C223" s="117"/>
      <c r="D223" s="115"/>
      <c r="E223" s="115"/>
      <c r="F223" s="115"/>
      <c r="G223" s="117"/>
      <c r="H223" s="157"/>
      <c r="I223" s="117"/>
      <c r="J223" s="117"/>
      <c r="K223" s="117"/>
      <c r="L223" s="117"/>
      <c r="M223" s="117"/>
      <c r="N223" s="117"/>
      <c r="O223" s="117"/>
      <c r="P223" s="117"/>
      <c r="Q223" s="117"/>
      <c r="R223" s="117"/>
      <c r="S223" s="117"/>
      <c r="T223" s="117"/>
      <c r="U223" s="117"/>
      <c r="V223" s="117"/>
    </row>
    <row r="224" spans="3:22" ht="15.75" customHeight="1">
      <c r="C224" s="117"/>
      <c r="D224" s="115"/>
      <c r="E224" s="115"/>
      <c r="F224" s="115"/>
      <c r="G224" s="117"/>
      <c r="H224" s="157"/>
      <c r="I224" s="117"/>
      <c r="J224" s="117"/>
      <c r="K224" s="117"/>
      <c r="L224" s="117"/>
      <c r="M224" s="117"/>
      <c r="N224" s="117"/>
      <c r="O224" s="117"/>
      <c r="P224" s="117"/>
      <c r="Q224" s="117"/>
      <c r="R224" s="117"/>
      <c r="S224" s="117"/>
      <c r="T224" s="117"/>
      <c r="U224" s="117"/>
      <c r="V224" s="117"/>
    </row>
    <row r="225" spans="3:22" ht="15.75" customHeight="1">
      <c r="C225" s="117"/>
      <c r="D225" s="115"/>
      <c r="E225" s="115"/>
      <c r="F225" s="115"/>
      <c r="G225" s="117"/>
      <c r="H225" s="157"/>
      <c r="I225" s="117"/>
      <c r="J225" s="117"/>
      <c r="K225" s="117"/>
      <c r="L225" s="117"/>
      <c r="M225" s="117"/>
      <c r="N225" s="117"/>
      <c r="O225" s="117"/>
      <c r="P225" s="117"/>
      <c r="Q225" s="117"/>
      <c r="R225" s="117"/>
      <c r="S225" s="117"/>
      <c r="T225" s="117"/>
      <c r="U225" s="117"/>
      <c r="V225" s="117"/>
    </row>
    <row r="226" spans="3:22" ht="15.75" customHeight="1">
      <c r="C226" s="117"/>
      <c r="D226" s="115"/>
      <c r="E226" s="115"/>
      <c r="F226" s="115"/>
      <c r="G226" s="117"/>
      <c r="H226" s="157"/>
      <c r="I226" s="117"/>
      <c r="J226" s="117"/>
      <c r="K226" s="117"/>
      <c r="L226" s="117"/>
      <c r="M226" s="117"/>
      <c r="N226" s="117"/>
      <c r="O226" s="117"/>
      <c r="P226" s="117"/>
      <c r="Q226" s="117"/>
      <c r="R226" s="117"/>
      <c r="S226" s="117"/>
      <c r="T226" s="117"/>
      <c r="U226" s="117"/>
      <c r="V226" s="117"/>
    </row>
    <row r="227" spans="3:22" ht="15.75" customHeight="1">
      <c r="C227" s="117"/>
      <c r="D227" s="115"/>
      <c r="E227" s="115"/>
      <c r="F227" s="115"/>
      <c r="G227" s="117"/>
      <c r="H227" s="157"/>
      <c r="I227" s="117"/>
      <c r="J227" s="117"/>
      <c r="K227" s="117"/>
      <c r="L227" s="117"/>
      <c r="M227" s="117"/>
      <c r="N227" s="117"/>
      <c r="O227" s="117"/>
      <c r="P227" s="117"/>
      <c r="Q227" s="117"/>
      <c r="R227" s="117"/>
      <c r="S227" s="117"/>
      <c r="T227" s="117"/>
      <c r="U227" s="117"/>
      <c r="V227" s="117"/>
    </row>
    <row r="228" spans="3:22" ht="15.75" customHeight="1">
      <c r="C228" s="117"/>
      <c r="D228" s="115"/>
      <c r="E228" s="115"/>
      <c r="F228" s="115"/>
      <c r="G228" s="117"/>
      <c r="H228" s="157"/>
      <c r="I228" s="117"/>
      <c r="J228" s="117"/>
      <c r="K228" s="117"/>
      <c r="L228" s="117"/>
      <c r="M228" s="117"/>
      <c r="N228" s="117"/>
      <c r="O228" s="117"/>
      <c r="P228" s="117"/>
      <c r="Q228" s="117"/>
      <c r="R228" s="117"/>
      <c r="S228" s="117"/>
      <c r="T228" s="117"/>
      <c r="U228" s="117"/>
      <c r="V228" s="117"/>
    </row>
    <row r="229" spans="3:22" ht="15.75" customHeight="1">
      <c r="C229" s="117"/>
      <c r="D229" s="115"/>
      <c r="E229" s="115"/>
      <c r="F229" s="115"/>
      <c r="G229" s="117"/>
      <c r="H229" s="157"/>
      <c r="I229" s="117"/>
      <c r="J229" s="117"/>
      <c r="K229" s="117"/>
      <c r="L229" s="117"/>
      <c r="M229" s="117"/>
      <c r="N229" s="117"/>
      <c r="O229" s="117"/>
      <c r="P229" s="117"/>
      <c r="Q229" s="117"/>
      <c r="R229" s="117"/>
      <c r="S229" s="117"/>
      <c r="T229" s="117"/>
      <c r="U229" s="117"/>
      <c r="V229" s="117"/>
    </row>
    <row r="230" spans="3:22" ht="15.75" customHeight="1">
      <c r="C230" s="117"/>
      <c r="D230" s="115"/>
      <c r="E230" s="115"/>
      <c r="F230" s="115"/>
      <c r="G230" s="117"/>
      <c r="H230" s="157"/>
      <c r="I230" s="117"/>
      <c r="J230" s="117"/>
      <c r="K230" s="117"/>
      <c r="L230" s="117"/>
      <c r="M230" s="117"/>
      <c r="N230" s="117"/>
      <c r="O230" s="117"/>
      <c r="P230" s="117"/>
      <c r="Q230" s="117"/>
      <c r="R230" s="117"/>
      <c r="S230" s="117"/>
      <c r="T230" s="117"/>
      <c r="U230" s="117"/>
      <c r="V230" s="117"/>
    </row>
    <row r="231" spans="3:22" ht="15.75" customHeight="1">
      <c r="C231" s="117"/>
      <c r="D231" s="115"/>
      <c r="E231" s="115"/>
      <c r="F231" s="115"/>
      <c r="G231" s="117"/>
      <c r="H231" s="157"/>
      <c r="I231" s="117"/>
      <c r="J231" s="117"/>
      <c r="K231" s="117"/>
      <c r="L231" s="117"/>
      <c r="M231" s="117"/>
      <c r="N231" s="117"/>
      <c r="O231" s="117"/>
      <c r="P231" s="117"/>
      <c r="Q231" s="117"/>
      <c r="R231" s="117"/>
      <c r="S231" s="117"/>
      <c r="T231" s="117"/>
      <c r="U231" s="117"/>
      <c r="V231" s="117"/>
    </row>
    <row r="232" spans="3:22" ht="15.75" customHeight="1">
      <c r="C232" s="117"/>
      <c r="D232" s="115"/>
      <c r="E232" s="115"/>
      <c r="F232" s="115"/>
      <c r="G232" s="117"/>
      <c r="H232" s="157"/>
      <c r="I232" s="117"/>
      <c r="J232" s="117"/>
      <c r="K232" s="117"/>
      <c r="L232" s="117"/>
      <c r="M232" s="117"/>
      <c r="N232" s="117"/>
      <c r="O232" s="117"/>
      <c r="P232" s="117"/>
      <c r="Q232" s="117"/>
      <c r="R232" s="117"/>
      <c r="S232" s="117"/>
      <c r="T232" s="117"/>
      <c r="U232" s="117"/>
      <c r="V232" s="117"/>
    </row>
    <row r="233" spans="3:22" ht="15.75" customHeight="1">
      <c r="C233" s="117"/>
      <c r="D233" s="115"/>
      <c r="E233" s="115"/>
      <c r="F233" s="115"/>
      <c r="G233" s="117"/>
      <c r="H233" s="157"/>
      <c r="I233" s="117"/>
      <c r="J233" s="117"/>
      <c r="K233" s="117"/>
      <c r="L233" s="117"/>
      <c r="M233" s="117"/>
      <c r="N233" s="117"/>
      <c r="O233" s="117"/>
      <c r="P233" s="117"/>
      <c r="Q233" s="117"/>
      <c r="R233" s="117"/>
      <c r="S233" s="117"/>
      <c r="T233" s="117"/>
      <c r="U233" s="117"/>
      <c r="V233" s="117"/>
    </row>
    <row r="234" spans="3:22" ht="15.75" customHeight="1">
      <c r="C234" s="117"/>
      <c r="D234" s="115"/>
      <c r="E234" s="115"/>
      <c r="F234" s="115"/>
      <c r="G234" s="117"/>
      <c r="H234" s="157"/>
      <c r="I234" s="117"/>
      <c r="J234" s="117"/>
      <c r="K234" s="117"/>
      <c r="L234" s="117"/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</row>
    <row r="235" spans="3:22" ht="15.75" customHeight="1">
      <c r="C235" s="117"/>
      <c r="D235" s="115"/>
      <c r="E235" s="115"/>
      <c r="F235" s="115"/>
      <c r="G235" s="117"/>
      <c r="H235" s="157"/>
      <c r="I235" s="117"/>
      <c r="J235" s="117"/>
      <c r="K235" s="117"/>
      <c r="L235" s="117"/>
      <c r="M235" s="117"/>
      <c r="N235" s="117"/>
      <c r="O235" s="117"/>
      <c r="P235" s="117"/>
      <c r="Q235" s="117"/>
      <c r="R235" s="117"/>
      <c r="S235" s="117"/>
      <c r="T235" s="117"/>
      <c r="U235" s="117"/>
      <c r="V235" s="117"/>
    </row>
    <row r="236" spans="3:22" ht="15.75" customHeight="1">
      <c r="C236" s="117"/>
      <c r="D236" s="115"/>
      <c r="E236" s="115"/>
      <c r="F236" s="115"/>
      <c r="G236" s="117"/>
      <c r="H236" s="157"/>
      <c r="I236" s="117"/>
      <c r="J236" s="117"/>
      <c r="K236" s="117"/>
      <c r="L236" s="117"/>
      <c r="M236" s="117"/>
      <c r="N236" s="117"/>
      <c r="O236" s="117"/>
      <c r="P236" s="117"/>
      <c r="Q236" s="117"/>
      <c r="R236" s="117"/>
      <c r="S236" s="117"/>
      <c r="T236" s="117"/>
      <c r="U236" s="117"/>
      <c r="V236" s="117"/>
    </row>
    <row r="237" spans="3:22" ht="15.75" customHeight="1">
      <c r="C237" s="117"/>
      <c r="D237" s="115"/>
      <c r="E237" s="115"/>
      <c r="F237" s="115"/>
      <c r="G237" s="117"/>
      <c r="H237" s="157"/>
      <c r="I237" s="117"/>
      <c r="J237" s="117"/>
      <c r="K237" s="117"/>
      <c r="L237" s="117"/>
      <c r="M237" s="117"/>
      <c r="N237" s="117"/>
      <c r="O237" s="117"/>
      <c r="P237" s="117"/>
      <c r="Q237" s="117"/>
      <c r="R237" s="117"/>
      <c r="S237" s="117"/>
      <c r="T237" s="117"/>
      <c r="U237" s="117"/>
      <c r="V237" s="117"/>
    </row>
    <row r="238" spans="3:22" ht="15.75" customHeight="1">
      <c r="C238" s="117"/>
      <c r="D238" s="115"/>
      <c r="E238" s="115"/>
      <c r="F238" s="115"/>
      <c r="G238" s="117"/>
      <c r="H238" s="157"/>
      <c r="I238" s="117"/>
      <c r="J238" s="117"/>
      <c r="K238" s="117"/>
      <c r="L238" s="117"/>
      <c r="M238" s="117"/>
      <c r="N238" s="117"/>
      <c r="O238" s="117"/>
      <c r="P238" s="117"/>
      <c r="Q238" s="117"/>
      <c r="R238" s="117"/>
      <c r="S238" s="117"/>
      <c r="T238" s="117"/>
      <c r="U238" s="117"/>
      <c r="V238" s="117"/>
    </row>
    <row r="239" spans="3:22" ht="15.75" customHeight="1">
      <c r="C239" s="117"/>
      <c r="D239" s="115"/>
      <c r="E239" s="115"/>
      <c r="F239" s="115"/>
      <c r="G239" s="117"/>
      <c r="H239" s="157"/>
      <c r="I239" s="117"/>
      <c r="J239" s="117"/>
      <c r="K239" s="117"/>
      <c r="L239" s="117"/>
      <c r="M239" s="117"/>
      <c r="N239" s="117"/>
      <c r="O239" s="117"/>
      <c r="P239" s="117"/>
      <c r="Q239" s="117"/>
      <c r="R239" s="117"/>
      <c r="S239" s="117"/>
      <c r="T239" s="117"/>
      <c r="U239" s="117"/>
      <c r="V239" s="117"/>
    </row>
    <row r="240" spans="3:22" ht="15.75" customHeight="1">
      <c r="C240" s="117"/>
      <c r="D240" s="115"/>
      <c r="E240" s="115"/>
      <c r="F240" s="115"/>
      <c r="G240" s="117"/>
      <c r="H240" s="157"/>
      <c r="I240" s="117"/>
      <c r="J240" s="117"/>
      <c r="K240" s="117"/>
      <c r="L240" s="117"/>
      <c r="M240" s="117"/>
      <c r="N240" s="117"/>
      <c r="O240" s="117"/>
      <c r="P240" s="117"/>
      <c r="Q240" s="117"/>
      <c r="R240" s="117"/>
      <c r="S240" s="117"/>
      <c r="T240" s="117"/>
      <c r="U240" s="117"/>
      <c r="V240" s="117"/>
    </row>
    <row r="241" spans="3:22" ht="15.75" customHeight="1">
      <c r="C241" s="117"/>
      <c r="D241" s="115"/>
      <c r="E241" s="115"/>
      <c r="F241" s="115"/>
      <c r="G241" s="117"/>
      <c r="H241" s="157"/>
      <c r="I241" s="117"/>
      <c r="J241" s="117"/>
      <c r="K241" s="117"/>
      <c r="L241" s="117"/>
      <c r="M241" s="117"/>
      <c r="N241" s="117"/>
      <c r="O241" s="117"/>
      <c r="P241" s="117"/>
      <c r="Q241" s="117"/>
      <c r="R241" s="117"/>
      <c r="S241" s="117"/>
      <c r="T241" s="117"/>
      <c r="U241" s="117"/>
      <c r="V241" s="117"/>
    </row>
    <row r="242" spans="3:22" ht="15.75" customHeight="1">
      <c r="C242" s="117"/>
      <c r="D242" s="115"/>
      <c r="E242" s="115"/>
      <c r="F242" s="115"/>
      <c r="G242" s="117"/>
      <c r="H242" s="157"/>
      <c r="I242" s="117"/>
      <c r="J242" s="117"/>
      <c r="K242" s="117"/>
      <c r="L242" s="117"/>
      <c r="M242" s="117"/>
      <c r="N242" s="117"/>
      <c r="O242" s="117"/>
      <c r="P242" s="117"/>
      <c r="Q242" s="117"/>
      <c r="R242" s="117"/>
      <c r="S242" s="117"/>
      <c r="T242" s="117"/>
      <c r="U242" s="117"/>
      <c r="V242" s="117"/>
    </row>
    <row r="243" spans="3:22" ht="15.75" customHeight="1">
      <c r="C243" s="117"/>
      <c r="D243" s="115"/>
      <c r="E243" s="115"/>
      <c r="F243" s="115"/>
      <c r="G243" s="117"/>
      <c r="H243" s="157"/>
      <c r="I243" s="117"/>
      <c r="J243" s="117"/>
      <c r="K243" s="117"/>
      <c r="L243" s="117"/>
      <c r="M243" s="117"/>
      <c r="N243" s="117"/>
      <c r="O243" s="117"/>
      <c r="P243" s="117"/>
      <c r="Q243" s="117"/>
      <c r="R243" s="117"/>
      <c r="S243" s="117"/>
      <c r="T243" s="117"/>
      <c r="U243" s="117"/>
      <c r="V243" s="117"/>
    </row>
    <row r="244" spans="3:22" ht="15.75" customHeight="1">
      <c r="C244" s="117"/>
      <c r="D244" s="115"/>
      <c r="E244" s="115"/>
      <c r="F244" s="115"/>
      <c r="G244" s="117"/>
      <c r="H244" s="157"/>
      <c r="I244" s="117"/>
      <c r="J244" s="117"/>
      <c r="K244" s="117"/>
      <c r="L244" s="117"/>
      <c r="M244" s="117"/>
      <c r="N244" s="117"/>
      <c r="O244" s="117"/>
      <c r="P244" s="117"/>
      <c r="Q244" s="117"/>
      <c r="R244" s="117"/>
      <c r="S244" s="117"/>
      <c r="T244" s="117"/>
      <c r="U244" s="117"/>
      <c r="V244" s="117"/>
    </row>
    <row r="245" spans="3:22" ht="15.75" customHeight="1">
      <c r="C245" s="117"/>
      <c r="D245" s="115"/>
      <c r="E245" s="115"/>
      <c r="F245" s="115"/>
      <c r="G245" s="117"/>
      <c r="H245" s="157"/>
      <c r="I245" s="117"/>
      <c r="J245" s="117"/>
      <c r="K245" s="117"/>
      <c r="L245" s="117"/>
      <c r="M245" s="117"/>
      <c r="N245" s="117"/>
      <c r="O245" s="117"/>
      <c r="P245" s="117"/>
      <c r="Q245" s="117"/>
      <c r="R245" s="117"/>
      <c r="S245" s="117"/>
      <c r="T245" s="117"/>
      <c r="U245" s="117"/>
      <c r="V245" s="117"/>
    </row>
    <row r="246" spans="3:22" ht="15.75" customHeight="1">
      <c r="C246" s="117"/>
      <c r="D246" s="115"/>
      <c r="E246" s="115"/>
      <c r="F246" s="115"/>
      <c r="G246" s="117"/>
      <c r="H246" s="157"/>
      <c r="I246" s="117"/>
      <c r="J246" s="117"/>
      <c r="K246" s="117"/>
      <c r="L246" s="117"/>
      <c r="M246" s="117"/>
      <c r="N246" s="117"/>
      <c r="O246" s="117"/>
      <c r="P246" s="117"/>
      <c r="Q246" s="117"/>
      <c r="R246" s="117"/>
      <c r="S246" s="117"/>
      <c r="T246" s="117"/>
      <c r="U246" s="117"/>
      <c r="V246" s="117"/>
    </row>
    <row r="247" spans="3:22" ht="15.75" customHeight="1">
      <c r="C247" s="117"/>
      <c r="D247" s="115"/>
      <c r="E247" s="115"/>
      <c r="F247" s="115"/>
      <c r="G247" s="117"/>
      <c r="H247" s="157"/>
      <c r="I247" s="117"/>
      <c r="J247" s="117"/>
      <c r="K247" s="117"/>
      <c r="L247" s="117"/>
      <c r="M247" s="117"/>
      <c r="N247" s="117"/>
      <c r="O247" s="117"/>
      <c r="P247" s="117"/>
      <c r="Q247" s="117"/>
      <c r="R247" s="117"/>
      <c r="S247" s="117"/>
      <c r="T247" s="117"/>
      <c r="U247" s="117"/>
      <c r="V247" s="117"/>
    </row>
    <row r="248" spans="3:22" ht="15.75" customHeight="1">
      <c r="C248" s="117"/>
      <c r="D248" s="115"/>
      <c r="E248" s="115"/>
      <c r="F248" s="115"/>
      <c r="G248" s="117"/>
      <c r="H248" s="157"/>
      <c r="I248" s="117"/>
      <c r="J248" s="117"/>
      <c r="K248" s="117"/>
      <c r="L248" s="117"/>
      <c r="M248" s="117"/>
      <c r="N248" s="117"/>
      <c r="O248" s="117"/>
      <c r="P248" s="117"/>
      <c r="Q248" s="117"/>
      <c r="R248" s="117"/>
      <c r="S248" s="117"/>
      <c r="T248" s="117"/>
      <c r="U248" s="117"/>
      <c r="V248" s="117"/>
    </row>
    <row r="249" spans="3:22" ht="15.75" customHeight="1">
      <c r="C249" s="117"/>
      <c r="D249" s="115"/>
      <c r="E249" s="115"/>
      <c r="F249" s="115"/>
      <c r="G249" s="117"/>
      <c r="H249" s="157"/>
      <c r="I249" s="117"/>
      <c r="J249" s="117"/>
      <c r="K249" s="117"/>
      <c r="L249" s="117"/>
      <c r="M249" s="117"/>
      <c r="N249" s="117"/>
      <c r="O249" s="117"/>
      <c r="P249" s="117"/>
      <c r="Q249" s="117"/>
      <c r="R249" s="117"/>
      <c r="S249" s="117"/>
      <c r="T249" s="117"/>
      <c r="U249" s="117"/>
      <c r="V249" s="117"/>
    </row>
    <row r="250" spans="3:22" ht="15.75" customHeight="1">
      <c r="C250" s="117"/>
      <c r="D250" s="115"/>
      <c r="E250" s="115"/>
      <c r="F250" s="115"/>
      <c r="G250" s="117"/>
      <c r="H250" s="157"/>
      <c r="I250" s="117"/>
      <c r="J250" s="117"/>
      <c r="K250" s="117"/>
      <c r="L250" s="117"/>
      <c r="M250" s="117"/>
      <c r="N250" s="117"/>
      <c r="O250" s="117"/>
      <c r="P250" s="117"/>
      <c r="Q250" s="117"/>
      <c r="R250" s="117"/>
      <c r="S250" s="117"/>
      <c r="T250" s="117"/>
      <c r="U250" s="117"/>
      <c r="V250" s="117"/>
    </row>
    <row r="251" spans="3:22" ht="15.75" customHeight="1">
      <c r="C251" s="117"/>
      <c r="D251" s="115"/>
      <c r="E251" s="115"/>
      <c r="F251" s="115"/>
      <c r="G251" s="117"/>
      <c r="H251" s="157"/>
      <c r="I251" s="117"/>
      <c r="J251" s="117"/>
      <c r="K251" s="117"/>
      <c r="L251" s="117"/>
      <c r="M251" s="117"/>
      <c r="N251" s="117"/>
      <c r="O251" s="117"/>
      <c r="P251" s="117"/>
      <c r="Q251" s="117"/>
      <c r="R251" s="117"/>
      <c r="S251" s="117"/>
      <c r="T251" s="117"/>
      <c r="U251" s="117"/>
      <c r="V251" s="117"/>
    </row>
    <row r="252" spans="3:22" ht="15.75" customHeight="1">
      <c r="C252" s="117"/>
      <c r="D252" s="115"/>
      <c r="E252" s="115"/>
      <c r="F252" s="115"/>
      <c r="G252" s="117"/>
      <c r="H252" s="157"/>
      <c r="I252" s="117"/>
      <c r="J252" s="117"/>
      <c r="K252" s="117"/>
      <c r="L252" s="117"/>
      <c r="M252" s="117"/>
      <c r="N252" s="117"/>
      <c r="O252" s="117"/>
      <c r="P252" s="117"/>
      <c r="Q252" s="117"/>
      <c r="R252" s="117"/>
      <c r="S252" s="117"/>
      <c r="T252" s="117"/>
      <c r="U252" s="117"/>
      <c r="V252" s="117"/>
    </row>
    <row r="253" spans="3:22" ht="15.75" customHeight="1">
      <c r="C253" s="117"/>
      <c r="D253" s="115"/>
      <c r="E253" s="115"/>
      <c r="F253" s="115"/>
      <c r="G253" s="117"/>
      <c r="H253" s="157"/>
      <c r="I253" s="117"/>
      <c r="J253" s="117"/>
      <c r="K253" s="117"/>
      <c r="L253" s="117"/>
      <c r="M253" s="117"/>
      <c r="N253" s="117"/>
      <c r="O253" s="117"/>
      <c r="P253" s="117"/>
      <c r="Q253" s="117"/>
      <c r="R253" s="117"/>
      <c r="S253" s="117"/>
      <c r="T253" s="117"/>
      <c r="U253" s="117"/>
      <c r="V253" s="117"/>
    </row>
    <row r="254" spans="3:22" ht="15.75" customHeight="1">
      <c r="C254" s="117"/>
      <c r="D254" s="115"/>
      <c r="E254" s="115"/>
      <c r="F254" s="115"/>
      <c r="G254" s="117"/>
      <c r="H254" s="157"/>
      <c r="I254" s="117"/>
      <c r="J254" s="117"/>
      <c r="K254" s="117"/>
      <c r="L254" s="117"/>
      <c r="M254" s="117"/>
      <c r="N254" s="117"/>
      <c r="O254" s="117"/>
      <c r="P254" s="117"/>
      <c r="Q254" s="117"/>
      <c r="R254" s="117"/>
      <c r="S254" s="117"/>
      <c r="T254" s="117"/>
      <c r="U254" s="117"/>
      <c r="V254" s="117"/>
    </row>
    <row r="255" spans="3:22" ht="15.75" customHeight="1">
      <c r="C255" s="117"/>
      <c r="D255" s="115"/>
      <c r="E255" s="115"/>
      <c r="F255" s="115"/>
      <c r="G255" s="117"/>
      <c r="H255" s="157"/>
      <c r="I255" s="117"/>
      <c r="J255" s="117"/>
      <c r="K255" s="117"/>
      <c r="L255" s="117"/>
      <c r="M255" s="117"/>
      <c r="N255" s="117"/>
      <c r="O255" s="117"/>
      <c r="P255" s="117"/>
      <c r="Q255" s="117"/>
      <c r="R255" s="117"/>
      <c r="S255" s="117"/>
      <c r="T255" s="117"/>
      <c r="U255" s="117"/>
      <c r="V255" s="117"/>
    </row>
    <row r="256" spans="3:22" ht="15.75" customHeight="1">
      <c r="C256" s="117"/>
      <c r="D256" s="115"/>
      <c r="E256" s="115"/>
      <c r="F256" s="115"/>
      <c r="G256" s="117"/>
      <c r="H256" s="157"/>
      <c r="I256" s="117"/>
      <c r="J256" s="117"/>
      <c r="K256" s="117"/>
      <c r="L256" s="117"/>
      <c r="M256" s="117"/>
      <c r="N256" s="117"/>
      <c r="O256" s="117"/>
      <c r="P256" s="117"/>
      <c r="Q256" s="117"/>
      <c r="R256" s="117"/>
      <c r="S256" s="117"/>
      <c r="T256" s="117"/>
      <c r="U256" s="117"/>
      <c r="V256" s="117"/>
    </row>
    <row r="257" spans="3:22" ht="15.75" customHeight="1">
      <c r="C257" s="117"/>
      <c r="D257" s="115"/>
      <c r="E257" s="115"/>
      <c r="F257" s="115"/>
      <c r="G257" s="117"/>
      <c r="H257" s="157"/>
      <c r="I257" s="117"/>
      <c r="J257" s="117"/>
      <c r="K257" s="117"/>
      <c r="L257" s="117"/>
      <c r="M257" s="117"/>
      <c r="N257" s="117"/>
      <c r="O257" s="117"/>
      <c r="P257" s="117"/>
      <c r="Q257" s="117"/>
      <c r="R257" s="117"/>
      <c r="S257" s="117"/>
      <c r="T257" s="117"/>
      <c r="U257" s="117"/>
      <c r="V257" s="117"/>
    </row>
    <row r="258" spans="3:22" ht="15.75" customHeight="1">
      <c r="C258" s="117"/>
      <c r="D258" s="115"/>
      <c r="E258" s="115"/>
      <c r="F258" s="115"/>
      <c r="G258" s="117"/>
      <c r="H258" s="157"/>
      <c r="I258" s="117"/>
      <c r="J258" s="117"/>
      <c r="K258" s="117"/>
      <c r="L258" s="117"/>
      <c r="M258" s="117"/>
      <c r="N258" s="117"/>
      <c r="O258" s="117"/>
      <c r="P258" s="117"/>
      <c r="Q258" s="117"/>
      <c r="R258" s="117"/>
      <c r="S258" s="117"/>
      <c r="T258" s="117"/>
      <c r="U258" s="117"/>
      <c r="V258" s="117"/>
    </row>
    <row r="259" spans="3:22" ht="15.75" customHeight="1">
      <c r="C259" s="117"/>
      <c r="D259" s="115"/>
      <c r="E259" s="115"/>
      <c r="F259" s="115"/>
      <c r="G259" s="117"/>
      <c r="H259" s="157"/>
      <c r="I259" s="117"/>
      <c r="J259" s="117"/>
      <c r="K259" s="117"/>
      <c r="L259" s="117"/>
      <c r="M259" s="117"/>
      <c r="N259" s="117"/>
      <c r="O259" s="117"/>
      <c r="P259" s="117"/>
      <c r="Q259" s="117"/>
      <c r="R259" s="117"/>
      <c r="S259" s="117"/>
      <c r="T259" s="117"/>
      <c r="U259" s="117"/>
      <c r="V259" s="117"/>
    </row>
    <row r="260" spans="3:22" ht="15.75" customHeight="1">
      <c r="C260" s="117"/>
      <c r="D260" s="115"/>
      <c r="E260" s="115"/>
      <c r="F260" s="115"/>
      <c r="G260" s="117"/>
      <c r="H260" s="157"/>
      <c r="I260" s="117"/>
      <c r="J260" s="117"/>
      <c r="K260" s="117"/>
      <c r="L260" s="117"/>
      <c r="M260" s="117"/>
      <c r="N260" s="117"/>
      <c r="O260" s="117"/>
      <c r="P260" s="117"/>
      <c r="Q260" s="117"/>
      <c r="R260" s="117"/>
      <c r="S260" s="117"/>
      <c r="T260" s="117"/>
      <c r="U260" s="117"/>
      <c r="V260" s="117"/>
    </row>
    <row r="261" spans="3:22" ht="15.75" customHeight="1">
      <c r="C261" s="117"/>
      <c r="D261" s="115"/>
      <c r="E261" s="115"/>
      <c r="F261" s="115"/>
      <c r="G261" s="117"/>
      <c r="H261" s="157"/>
      <c r="I261" s="117"/>
      <c r="J261" s="117"/>
      <c r="K261" s="117"/>
      <c r="L261" s="117"/>
      <c r="M261" s="117"/>
      <c r="N261" s="117"/>
      <c r="O261" s="117"/>
      <c r="P261" s="117"/>
      <c r="Q261" s="117"/>
      <c r="R261" s="117"/>
      <c r="S261" s="117"/>
      <c r="T261" s="117"/>
      <c r="U261" s="117"/>
      <c r="V261" s="117"/>
    </row>
    <row r="262" spans="3:22" ht="15.75" customHeight="1">
      <c r="C262" s="117"/>
      <c r="D262" s="115"/>
      <c r="E262" s="115"/>
      <c r="F262" s="115"/>
      <c r="G262" s="117"/>
      <c r="H262" s="157"/>
      <c r="I262" s="117"/>
      <c r="J262" s="117"/>
      <c r="K262" s="117"/>
      <c r="L262" s="117"/>
      <c r="M262" s="117"/>
      <c r="N262" s="117"/>
      <c r="O262" s="117"/>
      <c r="P262" s="117"/>
      <c r="Q262" s="117"/>
      <c r="R262" s="117"/>
      <c r="S262" s="117"/>
      <c r="T262" s="117"/>
      <c r="U262" s="117"/>
      <c r="V262" s="117"/>
    </row>
    <row r="263" spans="3:22" ht="15.75" customHeight="1">
      <c r="C263" s="117"/>
      <c r="D263" s="115"/>
      <c r="E263" s="115"/>
      <c r="F263" s="115"/>
      <c r="G263" s="117"/>
      <c r="H263" s="157"/>
      <c r="I263" s="117"/>
      <c r="J263" s="117"/>
      <c r="K263" s="117"/>
      <c r="L263" s="117"/>
      <c r="M263" s="117"/>
      <c r="N263" s="117"/>
      <c r="O263" s="117"/>
      <c r="P263" s="117"/>
      <c r="Q263" s="117"/>
      <c r="R263" s="117"/>
      <c r="S263" s="117"/>
      <c r="T263" s="117"/>
      <c r="U263" s="117"/>
      <c r="V263" s="117"/>
    </row>
    <row r="264" spans="3:22" ht="15.75" customHeight="1">
      <c r="C264" s="117"/>
      <c r="D264" s="115"/>
      <c r="E264" s="115"/>
      <c r="F264" s="115"/>
      <c r="G264" s="117"/>
      <c r="H264" s="157"/>
      <c r="I264" s="117"/>
      <c r="J264" s="117"/>
      <c r="K264" s="117"/>
      <c r="L264" s="117"/>
      <c r="M264" s="117"/>
      <c r="N264" s="117"/>
      <c r="O264" s="117"/>
      <c r="P264" s="117"/>
      <c r="Q264" s="117"/>
      <c r="R264" s="117"/>
      <c r="S264" s="117"/>
      <c r="T264" s="117"/>
      <c r="U264" s="117"/>
      <c r="V264" s="117"/>
    </row>
    <row r="265" spans="3:22" ht="15.75" customHeight="1">
      <c r="C265" s="117"/>
      <c r="D265" s="115"/>
      <c r="E265" s="115"/>
      <c r="F265" s="115"/>
      <c r="G265" s="117"/>
      <c r="H265" s="157"/>
      <c r="I265" s="117"/>
      <c r="J265" s="117"/>
      <c r="K265" s="117"/>
      <c r="L265" s="117"/>
      <c r="M265" s="117"/>
      <c r="N265" s="117"/>
      <c r="O265" s="117"/>
      <c r="P265" s="117"/>
      <c r="Q265" s="117"/>
      <c r="R265" s="117"/>
      <c r="S265" s="117"/>
      <c r="T265" s="117"/>
      <c r="U265" s="117"/>
      <c r="V265" s="117"/>
    </row>
    <row r="266" spans="3:22" ht="15.75" customHeight="1">
      <c r="C266" s="117"/>
      <c r="D266" s="115"/>
      <c r="E266" s="115"/>
      <c r="F266" s="115"/>
      <c r="G266" s="117"/>
      <c r="H266" s="157"/>
      <c r="I266" s="117"/>
      <c r="J266" s="117"/>
      <c r="K266" s="117"/>
      <c r="L266" s="117"/>
      <c r="M266" s="117"/>
      <c r="N266" s="117"/>
      <c r="O266" s="117"/>
      <c r="P266" s="117"/>
      <c r="Q266" s="117"/>
      <c r="R266" s="117"/>
      <c r="S266" s="117"/>
      <c r="T266" s="117"/>
      <c r="U266" s="117"/>
      <c r="V266" s="117"/>
    </row>
    <row r="267" spans="3:22" ht="15.75" customHeight="1">
      <c r="C267" s="117"/>
      <c r="D267" s="115"/>
      <c r="E267" s="115"/>
      <c r="F267" s="115"/>
      <c r="G267" s="117"/>
      <c r="H267" s="157"/>
      <c r="I267" s="117"/>
      <c r="J267" s="117"/>
      <c r="K267" s="117"/>
      <c r="L267" s="117"/>
      <c r="M267" s="117"/>
      <c r="N267" s="117"/>
      <c r="O267" s="117"/>
      <c r="P267" s="117"/>
      <c r="Q267" s="117"/>
      <c r="R267" s="117"/>
      <c r="S267" s="117"/>
      <c r="T267" s="117"/>
      <c r="U267" s="117"/>
      <c r="V267" s="117"/>
    </row>
    <row r="268" spans="3:22" ht="15.75" customHeight="1">
      <c r="C268" s="117"/>
      <c r="D268" s="115"/>
      <c r="E268" s="115"/>
      <c r="F268" s="115"/>
      <c r="G268" s="117"/>
      <c r="H268" s="157"/>
      <c r="I268" s="117"/>
      <c r="J268" s="117"/>
      <c r="K268" s="117"/>
      <c r="L268" s="117"/>
      <c r="M268" s="117"/>
      <c r="N268" s="117"/>
      <c r="O268" s="117"/>
      <c r="P268" s="117"/>
      <c r="Q268" s="117"/>
      <c r="R268" s="117"/>
      <c r="S268" s="117"/>
      <c r="T268" s="117"/>
      <c r="U268" s="117"/>
      <c r="V268" s="117"/>
    </row>
    <row r="269" spans="3:22" ht="15.75" customHeight="1">
      <c r="C269" s="117"/>
      <c r="D269" s="115"/>
      <c r="E269" s="115"/>
      <c r="F269" s="115"/>
      <c r="G269" s="117"/>
      <c r="H269" s="157"/>
      <c r="I269" s="117"/>
      <c r="J269" s="117"/>
      <c r="K269" s="117"/>
      <c r="L269" s="117"/>
      <c r="M269" s="117"/>
      <c r="N269" s="117"/>
      <c r="O269" s="117"/>
      <c r="P269" s="117"/>
      <c r="Q269" s="117"/>
      <c r="R269" s="117"/>
      <c r="S269" s="117"/>
      <c r="T269" s="117"/>
      <c r="U269" s="117"/>
      <c r="V269" s="117"/>
    </row>
    <row r="270" spans="3:22" ht="15.75" customHeight="1">
      <c r="C270" s="117"/>
      <c r="D270" s="115"/>
      <c r="E270" s="115"/>
      <c r="F270" s="115"/>
      <c r="G270" s="117"/>
      <c r="H270" s="157"/>
      <c r="I270" s="117"/>
      <c r="J270" s="117"/>
      <c r="K270" s="117"/>
      <c r="L270" s="117"/>
      <c r="M270" s="117"/>
      <c r="N270" s="117"/>
      <c r="O270" s="117"/>
      <c r="P270" s="117"/>
      <c r="Q270" s="117"/>
      <c r="R270" s="117"/>
      <c r="S270" s="117"/>
      <c r="T270" s="117"/>
      <c r="U270" s="117"/>
      <c r="V270" s="117"/>
    </row>
    <row r="271" spans="3:22" ht="15.75" customHeight="1">
      <c r="C271" s="117"/>
      <c r="D271" s="115"/>
      <c r="E271" s="115"/>
      <c r="F271" s="115"/>
      <c r="G271" s="117"/>
      <c r="H271" s="157"/>
      <c r="I271" s="117"/>
      <c r="J271" s="117"/>
      <c r="K271" s="117"/>
      <c r="L271" s="117"/>
      <c r="M271" s="117"/>
      <c r="N271" s="117"/>
      <c r="O271" s="117"/>
      <c r="P271" s="117"/>
      <c r="Q271" s="117"/>
      <c r="R271" s="117"/>
      <c r="S271" s="117"/>
      <c r="T271" s="117"/>
      <c r="U271" s="117"/>
      <c r="V271" s="117"/>
    </row>
    <row r="272" spans="3:22" ht="15.75" customHeight="1">
      <c r="C272" s="117"/>
      <c r="D272" s="115"/>
      <c r="E272" s="115"/>
      <c r="F272" s="115"/>
      <c r="G272" s="117"/>
      <c r="H272" s="157"/>
      <c r="I272" s="117"/>
      <c r="J272" s="117"/>
      <c r="K272" s="117"/>
      <c r="L272" s="117"/>
      <c r="M272" s="117"/>
      <c r="N272" s="117"/>
      <c r="O272" s="117"/>
      <c r="P272" s="117"/>
      <c r="Q272" s="117"/>
      <c r="R272" s="117"/>
      <c r="S272" s="117"/>
      <c r="T272" s="117"/>
      <c r="U272" s="117"/>
      <c r="V272" s="117"/>
    </row>
    <row r="273" spans="3:22" ht="15.75" customHeight="1">
      <c r="C273" s="117"/>
      <c r="D273" s="115"/>
      <c r="E273" s="115"/>
      <c r="F273" s="115"/>
      <c r="G273" s="117"/>
      <c r="H273" s="157"/>
      <c r="I273" s="117"/>
      <c r="J273" s="117"/>
      <c r="K273" s="117"/>
      <c r="L273" s="117"/>
      <c r="M273" s="117"/>
      <c r="N273" s="117"/>
      <c r="O273" s="117"/>
      <c r="P273" s="117"/>
      <c r="Q273" s="117"/>
      <c r="R273" s="117"/>
      <c r="S273" s="117"/>
      <c r="T273" s="117"/>
      <c r="U273" s="117"/>
      <c r="V273" s="117"/>
    </row>
    <row r="274" spans="3:22" ht="15.75" customHeight="1">
      <c r="C274" s="117"/>
      <c r="D274" s="115"/>
      <c r="E274" s="115"/>
      <c r="F274" s="115"/>
      <c r="G274" s="117"/>
      <c r="H274" s="157"/>
      <c r="I274" s="117"/>
      <c r="J274" s="117"/>
      <c r="K274" s="117"/>
      <c r="L274" s="117"/>
      <c r="M274" s="117"/>
      <c r="N274" s="117"/>
      <c r="O274" s="117"/>
      <c r="P274" s="117"/>
      <c r="Q274" s="117"/>
      <c r="R274" s="117"/>
      <c r="S274" s="117"/>
      <c r="T274" s="117"/>
      <c r="U274" s="117"/>
      <c r="V274" s="117"/>
    </row>
    <row r="275" spans="3:22" ht="15.75" customHeight="1">
      <c r="C275" s="117"/>
      <c r="D275" s="115"/>
      <c r="E275" s="115"/>
      <c r="F275" s="115"/>
      <c r="G275" s="117"/>
      <c r="H275" s="157"/>
      <c r="I275" s="117"/>
      <c r="J275" s="117"/>
      <c r="K275" s="117"/>
      <c r="L275" s="117"/>
      <c r="M275" s="117"/>
      <c r="N275" s="117"/>
      <c r="O275" s="117"/>
      <c r="P275" s="117"/>
      <c r="Q275" s="117"/>
      <c r="R275" s="117"/>
      <c r="S275" s="117"/>
      <c r="T275" s="117"/>
      <c r="U275" s="117"/>
      <c r="V275" s="117"/>
    </row>
    <row r="276" spans="3:22" ht="15.75" customHeight="1">
      <c r="C276" s="117"/>
      <c r="D276" s="115"/>
      <c r="E276" s="115"/>
      <c r="F276" s="115"/>
      <c r="G276" s="117"/>
      <c r="H276" s="157"/>
      <c r="I276" s="117"/>
      <c r="J276" s="117"/>
      <c r="K276" s="117"/>
      <c r="L276" s="117"/>
      <c r="M276" s="117"/>
      <c r="N276" s="117"/>
      <c r="O276" s="117"/>
      <c r="P276" s="117"/>
      <c r="Q276" s="117"/>
      <c r="R276" s="117"/>
      <c r="S276" s="117"/>
      <c r="T276" s="117"/>
      <c r="U276" s="117"/>
      <c r="V276" s="117"/>
    </row>
    <row r="277" spans="3:22" ht="15.75" customHeight="1">
      <c r="C277" s="117"/>
      <c r="D277" s="115"/>
      <c r="E277" s="115"/>
      <c r="F277" s="115"/>
      <c r="G277" s="117"/>
      <c r="H277" s="157"/>
      <c r="I277" s="117"/>
      <c r="J277" s="117"/>
      <c r="K277" s="117"/>
      <c r="L277" s="117"/>
      <c r="M277" s="117"/>
      <c r="N277" s="117"/>
      <c r="O277" s="117"/>
      <c r="P277" s="117"/>
      <c r="Q277" s="117"/>
      <c r="R277" s="117"/>
      <c r="S277" s="117"/>
      <c r="T277" s="117"/>
      <c r="U277" s="117"/>
      <c r="V277" s="117"/>
    </row>
    <row r="278" spans="3:22" ht="15.75" customHeight="1">
      <c r="C278" s="117"/>
      <c r="D278" s="115"/>
      <c r="E278" s="115"/>
      <c r="F278" s="115"/>
      <c r="G278" s="117"/>
      <c r="H278" s="157"/>
      <c r="I278" s="117"/>
      <c r="J278" s="117"/>
      <c r="K278" s="117"/>
      <c r="L278" s="117"/>
      <c r="M278" s="117"/>
      <c r="N278" s="117"/>
      <c r="O278" s="117"/>
      <c r="P278" s="117"/>
      <c r="Q278" s="117"/>
      <c r="R278" s="117"/>
      <c r="S278" s="117"/>
      <c r="T278" s="117"/>
      <c r="U278" s="117"/>
      <c r="V278" s="117"/>
    </row>
    <row r="279" spans="3:22" ht="15.75" customHeight="1">
      <c r="C279" s="117"/>
      <c r="D279" s="115"/>
      <c r="E279" s="115"/>
      <c r="F279" s="115"/>
      <c r="G279" s="117"/>
      <c r="H279" s="157"/>
      <c r="I279" s="117"/>
      <c r="J279" s="117"/>
      <c r="K279" s="117"/>
      <c r="L279" s="117"/>
      <c r="M279" s="117"/>
      <c r="N279" s="117"/>
      <c r="O279" s="117"/>
      <c r="P279" s="117"/>
      <c r="Q279" s="117"/>
      <c r="R279" s="117"/>
      <c r="S279" s="117"/>
      <c r="T279" s="117"/>
      <c r="U279" s="117"/>
      <c r="V279" s="117"/>
    </row>
    <row r="280" spans="3:22" ht="15.75" customHeight="1">
      <c r="C280" s="117"/>
      <c r="D280" s="115"/>
      <c r="E280" s="115"/>
      <c r="F280" s="115"/>
      <c r="G280" s="117"/>
      <c r="H280" s="157"/>
      <c r="I280" s="117"/>
      <c r="J280" s="117"/>
      <c r="K280" s="117"/>
      <c r="L280" s="117"/>
      <c r="M280" s="117"/>
      <c r="N280" s="117"/>
      <c r="O280" s="117"/>
      <c r="P280" s="117"/>
      <c r="Q280" s="117"/>
      <c r="R280" s="117"/>
      <c r="S280" s="117"/>
      <c r="T280" s="117"/>
      <c r="U280" s="117"/>
      <c r="V280" s="117"/>
    </row>
    <row r="281" spans="3:22" ht="15.75" customHeight="1">
      <c r="C281" s="117"/>
      <c r="D281" s="115"/>
      <c r="E281" s="115"/>
      <c r="F281" s="115"/>
      <c r="G281" s="117"/>
      <c r="H281" s="157"/>
      <c r="I281" s="117"/>
      <c r="J281" s="117"/>
      <c r="K281" s="117"/>
      <c r="L281" s="117"/>
      <c r="M281" s="117"/>
      <c r="N281" s="117"/>
      <c r="O281" s="117"/>
      <c r="P281" s="117"/>
      <c r="Q281" s="117"/>
      <c r="R281" s="117"/>
      <c r="S281" s="117"/>
      <c r="T281" s="117"/>
      <c r="U281" s="117"/>
      <c r="V281" s="117"/>
    </row>
    <row r="282" spans="3:22" ht="15.75" customHeight="1">
      <c r="C282" s="117"/>
      <c r="D282" s="115"/>
      <c r="E282" s="115"/>
      <c r="F282" s="115"/>
      <c r="G282" s="117"/>
      <c r="H282" s="157"/>
      <c r="I282" s="117"/>
      <c r="J282" s="117"/>
      <c r="K282" s="117"/>
      <c r="L282" s="117"/>
      <c r="M282" s="117"/>
      <c r="N282" s="117"/>
      <c r="O282" s="117"/>
      <c r="P282" s="117"/>
      <c r="Q282" s="117"/>
      <c r="R282" s="117"/>
      <c r="S282" s="117"/>
      <c r="T282" s="117"/>
      <c r="U282" s="117"/>
      <c r="V282" s="117"/>
    </row>
    <row r="283" spans="3:22" ht="15.75" customHeight="1">
      <c r="C283" s="117"/>
      <c r="D283" s="115"/>
      <c r="E283" s="115"/>
      <c r="F283" s="115"/>
      <c r="G283" s="117"/>
      <c r="H283" s="157"/>
      <c r="I283" s="117"/>
      <c r="J283" s="117"/>
      <c r="K283" s="117"/>
      <c r="L283" s="117"/>
      <c r="M283" s="117"/>
      <c r="N283" s="117"/>
      <c r="O283" s="117"/>
      <c r="P283" s="117"/>
      <c r="Q283" s="117"/>
      <c r="R283" s="117"/>
      <c r="S283" s="117"/>
      <c r="T283" s="117"/>
      <c r="U283" s="117"/>
      <c r="V283" s="117"/>
    </row>
    <row r="284" spans="3:22" ht="15.75" customHeight="1">
      <c r="C284" s="117"/>
      <c r="D284" s="115"/>
      <c r="E284" s="115"/>
      <c r="F284" s="115"/>
      <c r="G284" s="117"/>
      <c r="H284" s="157"/>
      <c r="I284" s="117"/>
      <c r="J284" s="117"/>
      <c r="K284" s="117"/>
      <c r="L284" s="117"/>
      <c r="M284" s="117"/>
      <c r="N284" s="117"/>
      <c r="O284" s="117"/>
      <c r="P284" s="117"/>
      <c r="Q284" s="117"/>
      <c r="R284" s="117"/>
      <c r="S284" s="117"/>
      <c r="T284" s="117"/>
      <c r="U284" s="117"/>
      <c r="V284" s="117"/>
    </row>
    <row r="285" spans="3:22" ht="15.75" customHeight="1">
      <c r="C285" s="117"/>
      <c r="D285" s="115"/>
      <c r="E285" s="115"/>
      <c r="F285" s="115"/>
      <c r="G285" s="117"/>
      <c r="H285" s="157"/>
      <c r="I285" s="117"/>
      <c r="J285" s="117"/>
      <c r="K285" s="117"/>
      <c r="L285" s="117"/>
      <c r="M285" s="117"/>
      <c r="N285" s="117"/>
      <c r="O285" s="117"/>
      <c r="P285" s="117"/>
      <c r="Q285" s="117"/>
      <c r="R285" s="117"/>
      <c r="S285" s="117"/>
      <c r="T285" s="117"/>
      <c r="U285" s="117"/>
      <c r="V285" s="117"/>
    </row>
    <row r="286" spans="3:22" ht="15.75" customHeight="1">
      <c r="C286" s="117"/>
      <c r="D286" s="115"/>
      <c r="E286" s="115"/>
      <c r="F286" s="115"/>
      <c r="G286" s="117"/>
      <c r="H286" s="157"/>
      <c r="I286" s="117"/>
      <c r="J286" s="117"/>
      <c r="K286" s="117"/>
      <c r="L286" s="117"/>
      <c r="M286" s="117"/>
      <c r="N286" s="117"/>
      <c r="O286" s="117"/>
      <c r="P286" s="117"/>
      <c r="Q286" s="117"/>
      <c r="R286" s="117"/>
      <c r="S286" s="117"/>
      <c r="T286" s="117"/>
      <c r="U286" s="117"/>
      <c r="V286" s="117"/>
    </row>
    <row r="287" spans="3:22" ht="15.75" customHeight="1">
      <c r="C287" s="117"/>
      <c r="D287" s="115"/>
      <c r="E287" s="115"/>
      <c r="F287" s="115"/>
      <c r="G287" s="117"/>
      <c r="H287" s="157"/>
      <c r="I287" s="117"/>
      <c r="J287" s="117"/>
      <c r="K287" s="117"/>
      <c r="L287" s="117"/>
      <c r="M287" s="117"/>
      <c r="N287" s="117"/>
      <c r="O287" s="117"/>
      <c r="P287" s="117"/>
      <c r="Q287" s="117"/>
      <c r="R287" s="117"/>
      <c r="S287" s="117"/>
      <c r="T287" s="117"/>
      <c r="U287" s="117"/>
      <c r="V287" s="117"/>
    </row>
    <row r="288" spans="3:22" ht="15.75" customHeight="1">
      <c r="C288" s="117"/>
      <c r="D288" s="115"/>
      <c r="E288" s="115"/>
      <c r="F288" s="115"/>
      <c r="G288" s="117"/>
      <c r="H288" s="157"/>
      <c r="I288" s="117"/>
      <c r="J288" s="117"/>
      <c r="K288" s="117"/>
      <c r="L288" s="117"/>
      <c r="M288" s="117"/>
      <c r="N288" s="117"/>
      <c r="O288" s="117"/>
      <c r="P288" s="117"/>
      <c r="Q288" s="117"/>
      <c r="R288" s="117"/>
      <c r="S288" s="117"/>
      <c r="T288" s="117"/>
      <c r="U288" s="117"/>
      <c r="V288" s="117"/>
    </row>
    <row r="289" spans="3:22" ht="15.75" customHeight="1">
      <c r="C289" s="117"/>
      <c r="D289" s="115"/>
      <c r="E289" s="115"/>
      <c r="F289" s="115"/>
      <c r="G289" s="117"/>
      <c r="H289" s="157"/>
      <c r="I289" s="117"/>
      <c r="J289" s="117"/>
      <c r="K289" s="117"/>
      <c r="L289" s="117"/>
      <c r="M289" s="117"/>
      <c r="N289" s="117"/>
      <c r="O289" s="117"/>
      <c r="P289" s="117"/>
      <c r="Q289" s="117"/>
      <c r="R289" s="117"/>
      <c r="S289" s="117"/>
      <c r="T289" s="117"/>
      <c r="U289" s="117"/>
      <c r="V289" s="117"/>
    </row>
    <row r="290" spans="3:22" ht="15.75" customHeight="1">
      <c r="C290" s="117"/>
      <c r="D290" s="115"/>
      <c r="E290" s="115"/>
      <c r="F290" s="115"/>
      <c r="G290" s="117"/>
      <c r="H290" s="157"/>
      <c r="I290" s="117"/>
      <c r="J290" s="117"/>
      <c r="K290" s="117"/>
      <c r="L290" s="117"/>
      <c r="M290" s="117"/>
      <c r="N290" s="117"/>
      <c r="O290" s="117"/>
      <c r="P290" s="117"/>
      <c r="Q290" s="117"/>
      <c r="R290" s="117"/>
      <c r="S290" s="117"/>
      <c r="T290" s="117"/>
      <c r="U290" s="117"/>
      <c r="V290" s="117"/>
    </row>
    <row r="291" spans="3:22" ht="15.75" customHeight="1">
      <c r="C291" s="117"/>
      <c r="D291" s="115"/>
      <c r="E291" s="115"/>
      <c r="F291" s="115"/>
      <c r="G291" s="117"/>
      <c r="H291" s="157"/>
      <c r="I291" s="117"/>
      <c r="J291" s="117"/>
      <c r="K291" s="117"/>
      <c r="L291" s="117"/>
      <c r="M291" s="117"/>
      <c r="N291" s="117"/>
      <c r="O291" s="117"/>
      <c r="P291" s="117"/>
      <c r="Q291" s="117"/>
      <c r="R291" s="117"/>
      <c r="S291" s="117"/>
      <c r="T291" s="117"/>
      <c r="U291" s="117"/>
      <c r="V291" s="117"/>
    </row>
    <row r="292" spans="3:22" ht="15.75" customHeight="1">
      <c r="C292" s="117"/>
      <c r="D292" s="115"/>
      <c r="E292" s="115"/>
      <c r="F292" s="115"/>
      <c r="G292" s="117"/>
      <c r="H292" s="157"/>
      <c r="I292" s="117"/>
      <c r="J292" s="117"/>
      <c r="K292" s="117"/>
      <c r="L292" s="117"/>
      <c r="M292" s="117"/>
      <c r="N292" s="117"/>
      <c r="O292" s="117"/>
      <c r="P292" s="117"/>
      <c r="Q292" s="117"/>
      <c r="R292" s="117"/>
      <c r="S292" s="117"/>
      <c r="T292" s="117"/>
      <c r="U292" s="117"/>
      <c r="V292" s="117"/>
    </row>
    <row r="293" spans="3:22" ht="15.75" customHeight="1">
      <c r="C293" s="117"/>
      <c r="D293" s="115"/>
      <c r="E293" s="115"/>
      <c r="F293" s="115"/>
      <c r="G293" s="117"/>
      <c r="H293" s="157"/>
      <c r="I293" s="117"/>
      <c r="J293" s="117"/>
      <c r="K293" s="117"/>
      <c r="L293" s="117"/>
      <c r="M293" s="117"/>
      <c r="N293" s="117"/>
      <c r="O293" s="117"/>
      <c r="P293" s="117"/>
      <c r="Q293" s="117"/>
      <c r="R293" s="117"/>
      <c r="S293" s="117"/>
      <c r="T293" s="117"/>
      <c r="U293" s="117"/>
      <c r="V293" s="117"/>
    </row>
    <row r="294" spans="3:22" ht="15.75" customHeight="1">
      <c r="C294" s="117"/>
      <c r="D294" s="115"/>
      <c r="E294" s="115"/>
      <c r="F294" s="115"/>
      <c r="G294" s="117"/>
      <c r="H294" s="157"/>
      <c r="I294" s="117"/>
      <c r="J294" s="117"/>
      <c r="K294" s="117"/>
      <c r="L294" s="117"/>
      <c r="M294" s="117"/>
      <c r="N294" s="117"/>
      <c r="O294" s="117"/>
      <c r="P294" s="117"/>
      <c r="Q294" s="117"/>
      <c r="R294" s="117"/>
      <c r="S294" s="117"/>
      <c r="T294" s="117"/>
      <c r="U294" s="117"/>
      <c r="V294" s="117"/>
    </row>
    <row r="295" spans="3:22" ht="15.75" customHeight="1">
      <c r="C295" s="117"/>
      <c r="D295" s="115"/>
      <c r="E295" s="115"/>
      <c r="F295" s="115"/>
      <c r="G295" s="117"/>
      <c r="H295" s="157"/>
      <c r="I295" s="117"/>
      <c r="J295" s="117"/>
      <c r="K295" s="117"/>
      <c r="L295" s="117"/>
      <c r="M295" s="117"/>
      <c r="N295" s="117"/>
      <c r="O295" s="117"/>
      <c r="P295" s="117"/>
      <c r="Q295" s="117"/>
      <c r="R295" s="117"/>
      <c r="S295" s="117"/>
      <c r="T295" s="117"/>
      <c r="U295" s="117"/>
      <c r="V295" s="117"/>
    </row>
    <row r="296" spans="3:22" ht="15.75" customHeight="1">
      <c r="C296" s="117"/>
      <c r="D296" s="115"/>
      <c r="E296" s="115"/>
      <c r="F296" s="115"/>
      <c r="G296" s="117"/>
      <c r="H296" s="157"/>
      <c r="I296" s="117"/>
      <c r="J296" s="117"/>
      <c r="K296" s="117"/>
      <c r="L296" s="117"/>
      <c r="M296" s="117"/>
      <c r="N296" s="117"/>
      <c r="O296" s="117"/>
      <c r="P296" s="117"/>
      <c r="Q296" s="117"/>
      <c r="R296" s="117"/>
      <c r="S296" s="117"/>
      <c r="T296" s="117"/>
      <c r="U296" s="117"/>
      <c r="V296" s="117"/>
    </row>
    <row r="297" spans="3:22" ht="15.75" customHeight="1">
      <c r="C297" s="117"/>
      <c r="D297" s="115"/>
      <c r="E297" s="115"/>
      <c r="F297" s="115"/>
      <c r="G297" s="117"/>
      <c r="H297" s="157"/>
      <c r="I297" s="117"/>
      <c r="J297" s="117"/>
      <c r="K297" s="117"/>
      <c r="L297" s="117"/>
      <c r="M297" s="117"/>
      <c r="N297" s="117"/>
      <c r="O297" s="117"/>
      <c r="P297" s="117"/>
      <c r="Q297" s="117"/>
      <c r="R297" s="117"/>
      <c r="S297" s="117"/>
      <c r="T297" s="117"/>
      <c r="U297" s="117"/>
      <c r="V297" s="117"/>
    </row>
    <row r="298" spans="3:22" ht="15.75" customHeight="1">
      <c r="C298" s="117"/>
      <c r="D298" s="115"/>
      <c r="E298" s="115"/>
      <c r="F298" s="115"/>
      <c r="G298" s="117"/>
      <c r="H298" s="157"/>
      <c r="I298" s="117"/>
      <c r="J298" s="117"/>
      <c r="K298" s="117"/>
      <c r="L298" s="117"/>
      <c r="M298" s="117"/>
      <c r="N298" s="117"/>
      <c r="O298" s="117"/>
      <c r="P298" s="117"/>
      <c r="Q298" s="117"/>
      <c r="R298" s="117"/>
      <c r="S298" s="117"/>
      <c r="T298" s="117"/>
      <c r="U298" s="117"/>
      <c r="V298" s="117"/>
    </row>
    <row r="299" spans="3:22" ht="15.75" customHeight="1">
      <c r="C299" s="117"/>
      <c r="D299" s="115"/>
      <c r="E299" s="115"/>
      <c r="F299" s="115"/>
      <c r="G299" s="117"/>
      <c r="H299" s="157"/>
      <c r="I299" s="117"/>
      <c r="J299" s="117"/>
      <c r="K299" s="117"/>
      <c r="L299" s="117"/>
      <c r="M299" s="117"/>
      <c r="N299" s="117"/>
      <c r="O299" s="117"/>
      <c r="P299" s="117"/>
      <c r="Q299" s="117"/>
      <c r="R299" s="117"/>
      <c r="S299" s="117"/>
      <c r="T299" s="117"/>
      <c r="U299" s="117"/>
      <c r="V299" s="117"/>
    </row>
    <row r="300" spans="3:22" ht="15.75" customHeight="1">
      <c r="C300" s="117"/>
      <c r="D300" s="115"/>
      <c r="E300" s="115"/>
      <c r="F300" s="115"/>
      <c r="G300" s="117"/>
      <c r="H300" s="157"/>
      <c r="I300" s="117"/>
      <c r="J300" s="117"/>
      <c r="K300" s="117"/>
      <c r="L300" s="117"/>
      <c r="M300" s="117"/>
      <c r="N300" s="117"/>
      <c r="O300" s="117"/>
      <c r="P300" s="117"/>
      <c r="Q300" s="117"/>
      <c r="R300" s="117"/>
      <c r="S300" s="117"/>
      <c r="T300" s="117"/>
      <c r="U300" s="117"/>
      <c r="V300" s="117"/>
    </row>
    <row r="301" spans="3:22" ht="15.75" customHeight="1">
      <c r="C301" s="117"/>
      <c r="D301" s="115"/>
      <c r="E301" s="115"/>
      <c r="F301" s="115"/>
      <c r="G301" s="117"/>
      <c r="H301" s="157"/>
      <c r="I301" s="117"/>
      <c r="J301" s="117"/>
      <c r="K301" s="117"/>
      <c r="L301" s="117"/>
      <c r="M301" s="117"/>
      <c r="N301" s="117"/>
      <c r="O301" s="117"/>
      <c r="P301" s="117"/>
      <c r="Q301" s="117"/>
      <c r="R301" s="117"/>
      <c r="S301" s="117"/>
      <c r="T301" s="117"/>
      <c r="U301" s="117"/>
      <c r="V301" s="117"/>
    </row>
    <row r="302" spans="3:22" ht="15.75" customHeight="1">
      <c r="C302" s="117"/>
      <c r="D302" s="115"/>
      <c r="E302" s="115"/>
      <c r="F302" s="115"/>
      <c r="G302" s="117"/>
      <c r="H302" s="157"/>
      <c r="I302" s="117"/>
      <c r="J302" s="117"/>
      <c r="K302" s="117"/>
      <c r="L302" s="117"/>
      <c r="M302" s="117"/>
      <c r="N302" s="117"/>
      <c r="O302" s="117"/>
      <c r="P302" s="117"/>
      <c r="Q302" s="117"/>
      <c r="R302" s="117"/>
      <c r="S302" s="117"/>
      <c r="T302" s="117"/>
      <c r="U302" s="117"/>
      <c r="V302" s="117"/>
    </row>
    <row r="303" spans="3:22" ht="15.75" customHeight="1">
      <c r="C303" s="117"/>
      <c r="D303" s="115"/>
      <c r="E303" s="115"/>
      <c r="F303" s="115"/>
      <c r="G303" s="117"/>
      <c r="H303" s="157"/>
      <c r="I303" s="117"/>
      <c r="J303" s="117"/>
      <c r="K303" s="117"/>
      <c r="L303" s="117"/>
      <c r="M303" s="117"/>
      <c r="N303" s="117"/>
      <c r="O303" s="117"/>
      <c r="P303" s="117"/>
      <c r="Q303" s="117"/>
      <c r="R303" s="117"/>
      <c r="S303" s="117"/>
      <c r="T303" s="117"/>
      <c r="U303" s="117"/>
      <c r="V303" s="117"/>
    </row>
    <row r="304" spans="3:22" ht="15.75" customHeight="1">
      <c r="C304" s="117"/>
      <c r="D304" s="115"/>
      <c r="E304" s="115"/>
      <c r="F304" s="115"/>
      <c r="G304" s="117"/>
      <c r="H304" s="157"/>
      <c r="I304" s="117"/>
      <c r="J304" s="117"/>
      <c r="K304" s="117"/>
      <c r="L304" s="117"/>
      <c r="M304" s="117"/>
      <c r="N304" s="117"/>
      <c r="O304" s="117"/>
      <c r="P304" s="117"/>
      <c r="Q304" s="117"/>
      <c r="R304" s="117"/>
      <c r="S304" s="117"/>
      <c r="T304" s="117"/>
      <c r="U304" s="117"/>
      <c r="V304" s="117"/>
    </row>
    <row r="305" spans="3:22" ht="15.75" customHeight="1">
      <c r="C305" s="117"/>
      <c r="D305" s="115"/>
      <c r="E305" s="115"/>
      <c r="F305" s="115"/>
      <c r="G305" s="117"/>
      <c r="H305" s="157"/>
      <c r="I305" s="117"/>
      <c r="J305" s="117"/>
      <c r="K305" s="117"/>
      <c r="L305" s="117"/>
      <c r="M305" s="117"/>
      <c r="N305" s="117"/>
      <c r="O305" s="117"/>
      <c r="P305" s="117"/>
      <c r="Q305" s="117"/>
      <c r="R305" s="117"/>
      <c r="S305" s="117"/>
      <c r="T305" s="117"/>
      <c r="U305" s="117"/>
      <c r="V305" s="117"/>
    </row>
    <row r="306" spans="3:22" ht="15.75" customHeight="1">
      <c r="C306" s="117"/>
      <c r="D306" s="115"/>
      <c r="E306" s="115"/>
      <c r="F306" s="115"/>
      <c r="G306" s="117"/>
      <c r="H306" s="157"/>
      <c r="I306" s="117"/>
      <c r="J306" s="117"/>
      <c r="K306" s="117"/>
      <c r="L306" s="117"/>
      <c r="M306" s="117"/>
      <c r="N306" s="117"/>
      <c r="O306" s="117"/>
      <c r="P306" s="117"/>
      <c r="Q306" s="117"/>
      <c r="R306" s="117"/>
      <c r="S306" s="117"/>
      <c r="T306" s="117"/>
      <c r="U306" s="117"/>
      <c r="V306" s="117"/>
    </row>
    <row r="307" spans="3:22" ht="15.75" customHeight="1">
      <c r="C307" s="117"/>
      <c r="D307" s="115"/>
      <c r="E307" s="115"/>
      <c r="F307" s="115"/>
      <c r="G307" s="117"/>
      <c r="H307" s="157"/>
      <c r="I307" s="117"/>
      <c r="J307" s="117"/>
      <c r="K307" s="117"/>
      <c r="L307" s="117"/>
      <c r="M307" s="117"/>
      <c r="N307" s="117"/>
      <c r="O307" s="117"/>
      <c r="P307" s="117"/>
      <c r="Q307" s="117"/>
      <c r="R307" s="117"/>
      <c r="S307" s="117"/>
      <c r="T307" s="117"/>
      <c r="U307" s="117"/>
      <c r="V307" s="117"/>
    </row>
    <row r="308" spans="3:22" ht="15.75" customHeight="1">
      <c r="C308" s="117"/>
      <c r="D308" s="115"/>
      <c r="E308" s="115"/>
      <c r="F308" s="115"/>
      <c r="G308" s="117"/>
      <c r="H308" s="157"/>
      <c r="I308" s="117"/>
      <c r="J308" s="117"/>
      <c r="K308" s="117"/>
      <c r="L308" s="117"/>
      <c r="M308" s="117"/>
      <c r="N308" s="117"/>
      <c r="O308" s="117"/>
      <c r="P308" s="117"/>
      <c r="Q308" s="117"/>
      <c r="R308" s="117"/>
      <c r="S308" s="117"/>
      <c r="T308" s="117"/>
      <c r="U308" s="117"/>
      <c r="V308" s="117"/>
    </row>
    <row r="309" spans="3:22" ht="15.75" customHeight="1">
      <c r="C309" s="117"/>
      <c r="D309" s="115"/>
      <c r="E309" s="115"/>
      <c r="F309" s="115"/>
      <c r="G309" s="117"/>
      <c r="H309" s="157"/>
      <c r="I309" s="117"/>
      <c r="J309" s="117"/>
      <c r="K309" s="117"/>
      <c r="L309" s="117"/>
      <c r="M309" s="117"/>
      <c r="N309" s="117"/>
      <c r="O309" s="117"/>
      <c r="P309" s="117"/>
      <c r="Q309" s="117"/>
      <c r="R309" s="117"/>
      <c r="S309" s="117"/>
      <c r="T309" s="117"/>
      <c r="U309" s="117"/>
      <c r="V309" s="117"/>
    </row>
    <row r="310" spans="3:22" ht="15.75" customHeight="1">
      <c r="C310" s="117"/>
      <c r="D310" s="115"/>
      <c r="E310" s="115"/>
      <c r="F310" s="115"/>
      <c r="G310" s="117"/>
      <c r="H310" s="157"/>
      <c r="I310" s="117"/>
      <c r="J310" s="117"/>
      <c r="K310" s="117"/>
      <c r="L310" s="117"/>
      <c r="M310" s="117"/>
      <c r="N310" s="117"/>
      <c r="O310" s="117"/>
      <c r="P310" s="117"/>
      <c r="Q310" s="117"/>
      <c r="R310" s="117"/>
      <c r="S310" s="117"/>
      <c r="T310" s="117"/>
      <c r="U310" s="117"/>
      <c r="V310" s="117"/>
    </row>
    <row r="311" spans="3:22" ht="15.75" customHeight="1">
      <c r="C311" s="117"/>
      <c r="D311" s="115"/>
      <c r="E311" s="115"/>
      <c r="F311" s="115"/>
      <c r="G311" s="117"/>
      <c r="H311" s="157"/>
      <c r="I311" s="117"/>
      <c r="J311" s="117"/>
      <c r="K311" s="117"/>
      <c r="L311" s="117"/>
      <c r="M311" s="117"/>
      <c r="N311" s="117"/>
      <c r="O311" s="117"/>
      <c r="P311" s="117"/>
      <c r="Q311" s="117"/>
      <c r="R311" s="117"/>
      <c r="S311" s="117"/>
      <c r="T311" s="117"/>
      <c r="U311" s="117"/>
      <c r="V311" s="117"/>
    </row>
    <row r="312" spans="3:22" ht="15.75" customHeight="1">
      <c r="C312" s="117"/>
      <c r="D312" s="115"/>
      <c r="E312" s="115"/>
      <c r="F312" s="115"/>
      <c r="G312" s="117"/>
      <c r="H312" s="157"/>
      <c r="I312" s="117"/>
      <c r="J312" s="117"/>
      <c r="K312" s="117"/>
      <c r="L312" s="117"/>
      <c r="M312" s="117"/>
      <c r="N312" s="117"/>
      <c r="O312" s="117"/>
      <c r="P312" s="117"/>
      <c r="Q312" s="117"/>
      <c r="R312" s="117"/>
      <c r="S312" s="117"/>
      <c r="T312" s="117"/>
      <c r="U312" s="117"/>
      <c r="V312" s="117"/>
    </row>
    <row r="313" spans="3:22" ht="15.75" customHeight="1">
      <c r="C313" s="117"/>
      <c r="D313" s="115"/>
      <c r="E313" s="115"/>
      <c r="F313" s="115"/>
      <c r="G313" s="117"/>
      <c r="H313" s="157"/>
      <c r="I313" s="117"/>
      <c r="J313" s="117"/>
      <c r="K313" s="117"/>
      <c r="L313" s="117"/>
      <c r="M313" s="117"/>
      <c r="N313" s="117"/>
      <c r="O313" s="117"/>
      <c r="P313" s="117"/>
      <c r="Q313" s="117"/>
      <c r="R313" s="117"/>
      <c r="S313" s="117"/>
      <c r="T313" s="117"/>
      <c r="U313" s="117"/>
      <c r="V313" s="117"/>
    </row>
    <row r="314" spans="3:22" ht="15.75" customHeight="1">
      <c r="C314" s="117"/>
      <c r="D314" s="115"/>
      <c r="E314" s="115"/>
      <c r="F314" s="115"/>
      <c r="G314" s="117"/>
      <c r="H314" s="157"/>
      <c r="I314" s="117"/>
      <c r="J314" s="117"/>
      <c r="K314" s="117"/>
      <c r="L314" s="117"/>
      <c r="M314" s="117"/>
      <c r="N314" s="117"/>
      <c r="O314" s="117"/>
      <c r="P314" s="117"/>
      <c r="Q314" s="117"/>
      <c r="R314" s="117"/>
      <c r="S314" s="117"/>
      <c r="T314" s="117"/>
      <c r="U314" s="117"/>
      <c r="V314" s="117"/>
    </row>
    <row r="315" spans="3:22" ht="15.75" customHeight="1">
      <c r="C315" s="117"/>
      <c r="D315" s="115"/>
      <c r="E315" s="115"/>
      <c r="F315" s="115"/>
      <c r="G315" s="117"/>
      <c r="H315" s="157"/>
      <c r="I315" s="117"/>
      <c r="J315" s="117"/>
      <c r="K315" s="117"/>
      <c r="L315" s="117"/>
      <c r="M315" s="117"/>
      <c r="N315" s="117"/>
      <c r="O315" s="117"/>
      <c r="P315" s="117"/>
      <c r="Q315" s="117"/>
      <c r="R315" s="117"/>
      <c r="S315" s="117"/>
      <c r="T315" s="117"/>
      <c r="U315" s="117"/>
      <c r="V315" s="117"/>
    </row>
    <row r="316" spans="3:22" ht="15.75" customHeight="1">
      <c r="C316" s="117"/>
      <c r="D316" s="115"/>
      <c r="E316" s="115"/>
      <c r="F316" s="115"/>
      <c r="G316" s="117"/>
      <c r="H316" s="157"/>
      <c r="I316" s="117"/>
      <c r="J316" s="117"/>
      <c r="K316" s="117"/>
      <c r="L316" s="117"/>
      <c r="M316" s="117"/>
      <c r="N316" s="117"/>
      <c r="O316" s="117"/>
      <c r="P316" s="117"/>
      <c r="Q316" s="117"/>
      <c r="R316" s="117"/>
      <c r="S316" s="117"/>
      <c r="T316" s="117"/>
      <c r="U316" s="117"/>
      <c r="V316" s="117"/>
    </row>
    <row r="317" spans="3:22" ht="15.75" customHeight="1">
      <c r="C317" s="117"/>
      <c r="D317" s="115"/>
      <c r="E317" s="115"/>
      <c r="F317" s="115"/>
      <c r="G317" s="117"/>
      <c r="H317" s="157"/>
      <c r="I317" s="117"/>
      <c r="J317" s="117"/>
      <c r="K317" s="117"/>
      <c r="L317" s="117"/>
      <c r="M317" s="117"/>
      <c r="N317" s="117"/>
      <c r="O317" s="117"/>
      <c r="P317" s="117"/>
      <c r="Q317" s="117"/>
      <c r="R317" s="117"/>
      <c r="S317" s="117"/>
      <c r="T317" s="117"/>
      <c r="U317" s="117"/>
      <c r="V317" s="117"/>
    </row>
    <row r="318" spans="3:22" ht="15.75" customHeight="1">
      <c r="C318" s="117"/>
      <c r="D318" s="115"/>
      <c r="E318" s="115"/>
      <c r="F318" s="115"/>
      <c r="G318" s="117"/>
      <c r="H318" s="157"/>
      <c r="I318" s="117"/>
      <c r="J318" s="117"/>
      <c r="K318" s="117"/>
      <c r="L318" s="117"/>
      <c r="M318" s="117"/>
      <c r="N318" s="117"/>
      <c r="O318" s="117"/>
      <c r="P318" s="117"/>
      <c r="Q318" s="117"/>
      <c r="R318" s="117"/>
      <c r="S318" s="117"/>
      <c r="T318" s="117"/>
      <c r="U318" s="117"/>
      <c r="V318" s="117"/>
    </row>
    <row r="319" spans="3:22" ht="15.75" customHeight="1">
      <c r="C319" s="117"/>
      <c r="D319" s="115"/>
      <c r="E319" s="115"/>
      <c r="F319" s="115"/>
      <c r="G319" s="117"/>
      <c r="H319" s="157"/>
      <c r="I319" s="117"/>
      <c r="J319" s="117"/>
      <c r="K319" s="117"/>
      <c r="L319" s="117"/>
      <c r="M319" s="117"/>
      <c r="N319" s="117"/>
      <c r="O319" s="117"/>
      <c r="P319" s="117"/>
      <c r="Q319" s="117"/>
      <c r="R319" s="117"/>
      <c r="S319" s="117"/>
      <c r="T319" s="117"/>
      <c r="U319" s="117"/>
      <c r="V319" s="117"/>
    </row>
    <row r="320" spans="3:22" ht="15.75" customHeight="1">
      <c r="C320" s="117"/>
      <c r="D320" s="115"/>
      <c r="E320" s="115"/>
      <c r="F320" s="115"/>
      <c r="G320" s="117"/>
      <c r="H320" s="157"/>
      <c r="I320" s="117"/>
      <c r="J320" s="117"/>
      <c r="K320" s="117"/>
      <c r="L320" s="117"/>
      <c r="M320" s="117"/>
      <c r="N320" s="117"/>
      <c r="O320" s="117"/>
      <c r="P320" s="117"/>
      <c r="Q320" s="117"/>
      <c r="R320" s="117"/>
      <c r="S320" s="117"/>
      <c r="T320" s="117"/>
      <c r="U320" s="117"/>
      <c r="V320" s="117"/>
    </row>
    <row r="321" spans="3:22" ht="15.75" customHeight="1">
      <c r="C321" s="117"/>
      <c r="D321" s="115"/>
      <c r="E321" s="115"/>
      <c r="F321" s="115"/>
      <c r="G321" s="117"/>
      <c r="H321" s="157"/>
      <c r="I321" s="117"/>
      <c r="J321" s="117"/>
      <c r="K321" s="117"/>
      <c r="L321" s="117"/>
      <c r="M321" s="117"/>
      <c r="N321" s="117"/>
      <c r="O321" s="117"/>
      <c r="P321" s="117"/>
      <c r="Q321" s="117"/>
      <c r="R321" s="117"/>
      <c r="S321" s="117"/>
      <c r="T321" s="117"/>
      <c r="U321" s="117"/>
      <c r="V321" s="117"/>
    </row>
    <row r="322" spans="3:22" ht="15.75" customHeight="1">
      <c r="C322" s="117"/>
      <c r="D322" s="115"/>
      <c r="E322" s="115"/>
      <c r="F322" s="115"/>
      <c r="G322" s="117"/>
      <c r="H322" s="157"/>
      <c r="I322" s="117"/>
      <c r="J322" s="117"/>
      <c r="K322" s="117"/>
      <c r="L322" s="117"/>
      <c r="M322" s="117"/>
      <c r="N322" s="117"/>
      <c r="O322" s="117"/>
      <c r="P322" s="117"/>
      <c r="Q322" s="117"/>
      <c r="R322" s="117"/>
      <c r="S322" s="117"/>
      <c r="T322" s="117"/>
      <c r="U322" s="117"/>
      <c r="V322" s="117"/>
    </row>
    <row r="323" spans="3:22" ht="15.75" customHeight="1">
      <c r="C323" s="117"/>
      <c r="D323" s="115"/>
      <c r="E323" s="115"/>
      <c r="F323" s="115"/>
      <c r="G323" s="117"/>
      <c r="H323" s="157"/>
      <c r="I323" s="117"/>
      <c r="J323" s="117"/>
      <c r="K323" s="117"/>
      <c r="L323" s="117"/>
      <c r="M323" s="117"/>
      <c r="N323" s="117"/>
      <c r="O323" s="117"/>
      <c r="P323" s="117"/>
      <c r="Q323" s="117"/>
      <c r="R323" s="117"/>
      <c r="S323" s="117"/>
      <c r="T323" s="117"/>
      <c r="U323" s="117"/>
      <c r="V323" s="117"/>
    </row>
    <row r="324" spans="3:22" ht="15.75" customHeight="1">
      <c r="C324" s="117"/>
      <c r="D324" s="115"/>
      <c r="E324" s="115"/>
      <c r="F324" s="115"/>
      <c r="G324" s="117"/>
      <c r="H324" s="157"/>
      <c r="I324" s="117"/>
      <c r="J324" s="117"/>
      <c r="K324" s="117"/>
      <c r="L324" s="117"/>
      <c r="M324" s="117"/>
      <c r="N324" s="117"/>
      <c r="O324" s="117"/>
      <c r="P324" s="117"/>
      <c r="Q324" s="117"/>
      <c r="R324" s="117"/>
      <c r="S324" s="117"/>
      <c r="T324" s="117"/>
      <c r="U324" s="117"/>
      <c r="V324" s="117"/>
    </row>
    <row r="325" spans="3:22" ht="15.75" customHeight="1">
      <c r="C325" s="117"/>
      <c r="D325" s="115"/>
      <c r="E325" s="115"/>
      <c r="F325" s="115"/>
      <c r="G325" s="117"/>
      <c r="H325" s="157"/>
      <c r="I325" s="117"/>
      <c r="J325" s="117"/>
      <c r="K325" s="117"/>
      <c r="L325" s="117"/>
      <c r="M325" s="117"/>
      <c r="N325" s="117"/>
      <c r="O325" s="117"/>
      <c r="P325" s="117"/>
      <c r="Q325" s="117"/>
      <c r="R325" s="117"/>
      <c r="S325" s="117"/>
      <c r="T325" s="117"/>
      <c r="U325" s="117"/>
      <c r="V325" s="117"/>
    </row>
    <row r="326" spans="3:22" ht="15.75" customHeight="1">
      <c r="C326" s="117"/>
      <c r="D326" s="115"/>
      <c r="E326" s="115"/>
      <c r="F326" s="115"/>
      <c r="G326" s="117"/>
      <c r="H326" s="157"/>
      <c r="I326" s="117"/>
      <c r="J326" s="117"/>
      <c r="K326" s="117"/>
      <c r="L326" s="117"/>
      <c r="M326" s="117"/>
      <c r="N326" s="117"/>
      <c r="O326" s="117"/>
      <c r="P326" s="117"/>
      <c r="Q326" s="117"/>
      <c r="R326" s="117"/>
      <c r="S326" s="117"/>
      <c r="T326" s="117"/>
      <c r="U326" s="117"/>
      <c r="V326" s="117"/>
    </row>
    <row r="327" spans="3:22" ht="15.75" customHeight="1">
      <c r="C327" s="117"/>
      <c r="D327" s="115"/>
      <c r="E327" s="115"/>
      <c r="F327" s="115"/>
      <c r="G327" s="117"/>
      <c r="H327" s="157"/>
      <c r="I327" s="117"/>
      <c r="J327" s="117"/>
      <c r="K327" s="117"/>
      <c r="L327" s="117"/>
      <c r="M327" s="117"/>
      <c r="N327" s="117"/>
      <c r="O327" s="117"/>
      <c r="P327" s="117"/>
      <c r="Q327" s="117"/>
      <c r="R327" s="117"/>
      <c r="S327" s="117"/>
      <c r="T327" s="117"/>
      <c r="U327" s="117"/>
      <c r="V327" s="117"/>
    </row>
    <row r="328" spans="3:22" ht="15.75" customHeight="1">
      <c r="C328" s="117"/>
      <c r="D328" s="115"/>
      <c r="E328" s="115"/>
      <c r="F328" s="115"/>
      <c r="G328" s="117"/>
      <c r="H328" s="157"/>
      <c r="I328" s="117"/>
      <c r="J328" s="117"/>
      <c r="K328" s="117"/>
      <c r="L328" s="117"/>
      <c r="M328" s="117"/>
      <c r="N328" s="117"/>
      <c r="O328" s="117"/>
      <c r="P328" s="117"/>
      <c r="Q328" s="117"/>
      <c r="R328" s="117"/>
      <c r="S328" s="117"/>
      <c r="T328" s="117"/>
      <c r="U328" s="117"/>
      <c r="V328" s="117"/>
    </row>
    <row r="329" spans="3:22" ht="15.75" customHeight="1">
      <c r="C329" s="117"/>
      <c r="D329" s="115"/>
      <c r="E329" s="115"/>
      <c r="F329" s="115"/>
      <c r="G329" s="117"/>
      <c r="H329" s="157"/>
      <c r="I329" s="117"/>
      <c r="J329" s="117"/>
      <c r="K329" s="117"/>
      <c r="L329" s="117"/>
      <c r="M329" s="117"/>
      <c r="N329" s="117"/>
      <c r="O329" s="117"/>
      <c r="P329" s="117"/>
      <c r="Q329" s="117"/>
      <c r="R329" s="117"/>
      <c r="S329" s="117"/>
      <c r="T329" s="117"/>
      <c r="U329" s="117"/>
      <c r="V329" s="117"/>
    </row>
    <row r="330" spans="3:22" ht="15.75" customHeight="1">
      <c r="C330" s="117"/>
      <c r="D330" s="115"/>
      <c r="E330" s="115"/>
      <c r="F330" s="115"/>
      <c r="G330" s="117"/>
      <c r="H330" s="157"/>
      <c r="I330" s="117"/>
      <c r="J330" s="117"/>
      <c r="K330" s="117"/>
      <c r="L330" s="117"/>
      <c r="M330" s="117"/>
      <c r="N330" s="117"/>
      <c r="O330" s="117"/>
      <c r="P330" s="117"/>
      <c r="Q330" s="117"/>
      <c r="R330" s="117"/>
      <c r="S330" s="117"/>
      <c r="T330" s="117"/>
      <c r="U330" s="117"/>
      <c r="V330" s="117"/>
    </row>
    <row r="331" spans="3:22" ht="15.75" customHeight="1">
      <c r="C331" s="117"/>
      <c r="D331" s="115"/>
      <c r="E331" s="115"/>
      <c r="F331" s="115"/>
      <c r="G331" s="117"/>
      <c r="H331" s="157"/>
      <c r="I331" s="117"/>
      <c r="J331" s="117"/>
      <c r="K331" s="117"/>
      <c r="L331" s="117"/>
      <c r="M331" s="117"/>
      <c r="N331" s="117"/>
      <c r="O331" s="117"/>
      <c r="P331" s="117"/>
      <c r="Q331" s="117"/>
      <c r="R331" s="117"/>
      <c r="S331" s="117"/>
      <c r="T331" s="117"/>
      <c r="U331" s="117"/>
      <c r="V331" s="117"/>
    </row>
    <row r="332" spans="3:22" ht="15.75" customHeight="1">
      <c r="C332" s="117"/>
      <c r="D332" s="115"/>
      <c r="E332" s="115"/>
      <c r="F332" s="115"/>
      <c r="G332" s="117"/>
      <c r="H332" s="157"/>
      <c r="I332" s="117"/>
      <c r="J332" s="117"/>
      <c r="K332" s="117"/>
      <c r="L332" s="117"/>
      <c r="M332" s="117"/>
      <c r="N332" s="117"/>
      <c r="O332" s="117"/>
      <c r="P332" s="117"/>
      <c r="Q332" s="117"/>
      <c r="R332" s="117"/>
      <c r="S332" s="117"/>
      <c r="T332" s="117"/>
      <c r="U332" s="117"/>
      <c r="V332" s="117"/>
    </row>
    <row r="333" spans="3:22" ht="15.75" customHeight="1">
      <c r="C333" s="117"/>
      <c r="D333" s="115"/>
      <c r="E333" s="115"/>
      <c r="F333" s="115"/>
      <c r="G333" s="117"/>
      <c r="H333" s="157"/>
      <c r="I333" s="117"/>
      <c r="J333" s="117"/>
      <c r="K333" s="117"/>
      <c r="L333" s="117"/>
      <c r="M333" s="117"/>
      <c r="N333" s="117"/>
      <c r="O333" s="117"/>
      <c r="P333" s="117"/>
      <c r="Q333" s="117"/>
      <c r="R333" s="117"/>
      <c r="S333" s="117"/>
      <c r="T333" s="117"/>
      <c r="U333" s="117"/>
      <c r="V333" s="117"/>
    </row>
    <row r="334" spans="3:22" ht="15.75" customHeight="1">
      <c r="C334" s="117"/>
      <c r="D334" s="115"/>
      <c r="E334" s="115"/>
      <c r="F334" s="115"/>
      <c r="G334" s="117"/>
      <c r="H334" s="157"/>
      <c r="I334" s="117"/>
      <c r="J334" s="117"/>
      <c r="K334" s="117"/>
      <c r="L334" s="117"/>
      <c r="M334" s="117"/>
      <c r="N334" s="117"/>
      <c r="O334" s="117"/>
      <c r="P334" s="117"/>
      <c r="Q334" s="117"/>
      <c r="R334" s="117"/>
      <c r="S334" s="117"/>
      <c r="T334" s="117"/>
      <c r="U334" s="117"/>
      <c r="V334" s="117"/>
    </row>
    <row r="335" spans="3:22" ht="15.75" customHeight="1">
      <c r="C335" s="117"/>
      <c r="D335" s="115"/>
      <c r="E335" s="115"/>
      <c r="F335" s="115"/>
      <c r="G335" s="117"/>
      <c r="H335" s="157"/>
      <c r="I335" s="117"/>
      <c r="J335" s="117"/>
      <c r="K335" s="117"/>
      <c r="L335" s="117"/>
      <c r="M335" s="117"/>
      <c r="N335" s="117"/>
      <c r="O335" s="117"/>
      <c r="P335" s="117"/>
      <c r="Q335" s="117"/>
      <c r="R335" s="117"/>
      <c r="S335" s="117"/>
      <c r="T335" s="117"/>
      <c r="U335" s="117"/>
      <c r="V335" s="117"/>
    </row>
    <row r="336" spans="3:22" ht="15.75" customHeight="1">
      <c r="C336" s="117"/>
      <c r="D336" s="115"/>
      <c r="E336" s="115"/>
      <c r="F336" s="115"/>
      <c r="G336" s="117"/>
      <c r="H336" s="157"/>
      <c r="I336" s="117"/>
      <c r="J336" s="117"/>
      <c r="K336" s="117"/>
      <c r="L336" s="117"/>
      <c r="M336" s="117"/>
      <c r="N336" s="117"/>
      <c r="O336" s="117"/>
      <c r="P336" s="117"/>
      <c r="Q336" s="117"/>
      <c r="R336" s="117"/>
      <c r="S336" s="117"/>
      <c r="T336" s="117"/>
      <c r="U336" s="117"/>
      <c r="V336" s="117"/>
    </row>
    <row r="337" spans="3:22" ht="15.75" customHeight="1">
      <c r="C337" s="117"/>
      <c r="D337" s="115"/>
      <c r="E337" s="115"/>
      <c r="F337" s="115"/>
      <c r="G337" s="117"/>
      <c r="H337" s="157"/>
      <c r="I337" s="117"/>
      <c r="J337" s="117"/>
      <c r="K337" s="117"/>
      <c r="L337" s="117"/>
      <c r="M337" s="117"/>
      <c r="N337" s="117"/>
      <c r="O337" s="117"/>
      <c r="P337" s="117"/>
      <c r="Q337" s="117"/>
      <c r="R337" s="117"/>
      <c r="S337" s="117"/>
      <c r="T337" s="117"/>
      <c r="U337" s="117"/>
      <c r="V337" s="117"/>
    </row>
    <row r="338" spans="3:22" ht="15.75" customHeight="1">
      <c r="C338" s="117"/>
      <c r="D338" s="115"/>
      <c r="E338" s="115"/>
      <c r="F338" s="115"/>
      <c r="G338" s="117"/>
      <c r="H338" s="157"/>
      <c r="I338" s="117"/>
      <c r="J338" s="117"/>
      <c r="K338" s="117"/>
      <c r="L338" s="117"/>
      <c r="M338" s="117"/>
      <c r="N338" s="117"/>
      <c r="O338" s="117"/>
      <c r="P338" s="117"/>
      <c r="Q338" s="117"/>
      <c r="R338" s="117"/>
      <c r="S338" s="117"/>
      <c r="T338" s="117"/>
      <c r="U338" s="117"/>
      <c r="V338" s="117"/>
    </row>
    <row r="339" spans="3:22" ht="15.75" customHeight="1">
      <c r="C339" s="117"/>
      <c r="D339" s="115"/>
      <c r="E339" s="115"/>
      <c r="F339" s="115"/>
      <c r="G339" s="117"/>
      <c r="H339" s="157"/>
      <c r="I339" s="117"/>
      <c r="J339" s="117"/>
      <c r="K339" s="117"/>
      <c r="L339" s="117"/>
      <c r="M339" s="117"/>
      <c r="N339" s="117"/>
      <c r="O339" s="117"/>
      <c r="P339" s="117"/>
      <c r="Q339" s="117"/>
      <c r="R339" s="117"/>
      <c r="S339" s="117"/>
      <c r="T339" s="117"/>
      <c r="U339" s="117"/>
      <c r="V339" s="117"/>
    </row>
    <row r="340" spans="3:22" ht="15.75" customHeight="1">
      <c r="C340" s="117"/>
      <c r="D340" s="115"/>
      <c r="E340" s="115"/>
      <c r="F340" s="115"/>
      <c r="G340" s="117"/>
      <c r="H340" s="157"/>
      <c r="I340" s="117"/>
      <c r="J340" s="117"/>
      <c r="K340" s="117"/>
      <c r="L340" s="117"/>
      <c r="M340" s="117"/>
      <c r="N340" s="117"/>
      <c r="O340" s="117"/>
      <c r="P340" s="117"/>
      <c r="Q340" s="117"/>
      <c r="R340" s="117"/>
      <c r="S340" s="117"/>
      <c r="T340" s="117"/>
      <c r="U340" s="117"/>
      <c r="V340" s="117"/>
    </row>
    <row r="341" spans="3:22" ht="15.75" customHeight="1">
      <c r="C341" s="117"/>
      <c r="D341" s="115"/>
      <c r="E341" s="115"/>
      <c r="F341" s="115"/>
      <c r="G341" s="117"/>
      <c r="H341" s="157"/>
      <c r="I341" s="117"/>
      <c r="J341" s="117"/>
      <c r="K341" s="117"/>
      <c r="L341" s="117"/>
      <c r="M341" s="117"/>
      <c r="N341" s="117"/>
      <c r="O341" s="117"/>
      <c r="P341" s="117"/>
      <c r="Q341" s="117"/>
      <c r="R341" s="117"/>
      <c r="S341" s="117"/>
      <c r="T341" s="117"/>
      <c r="U341" s="117"/>
      <c r="V341" s="117"/>
    </row>
    <row r="342" spans="3:22" ht="15.75" customHeight="1">
      <c r="C342" s="117"/>
      <c r="D342" s="115"/>
      <c r="E342" s="115"/>
      <c r="F342" s="115"/>
      <c r="G342" s="117"/>
      <c r="H342" s="157"/>
      <c r="I342" s="117"/>
      <c r="J342" s="117"/>
      <c r="K342" s="117"/>
      <c r="L342" s="117"/>
      <c r="M342" s="117"/>
      <c r="N342" s="117"/>
      <c r="O342" s="117"/>
      <c r="P342" s="117"/>
      <c r="Q342" s="117"/>
      <c r="R342" s="117"/>
      <c r="S342" s="117"/>
      <c r="T342" s="117"/>
      <c r="U342" s="117"/>
      <c r="V342" s="117"/>
    </row>
    <row r="343" spans="3:22" ht="15.75" customHeight="1">
      <c r="C343" s="117"/>
      <c r="D343" s="115"/>
      <c r="E343" s="115"/>
      <c r="F343" s="115"/>
      <c r="G343" s="117"/>
      <c r="H343" s="157"/>
      <c r="I343" s="117"/>
      <c r="J343" s="117"/>
      <c r="K343" s="117"/>
      <c r="L343" s="117"/>
      <c r="M343" s="117"/>
      <c r="N343" s="117"/>
      <c r="O343" s="117"/>
      <c r="P343" s="117"/>
      <c r="Q343" s="117"/>
      <c r="R343" s="117"/>
      <c r="S343" s="117"/>
      <c r="T343" s="117"/>
      <c r="U343" s="117"/>
      <c r="V343" s="117"/>
    </row>
    <row r="344" spans="3:22" ht="15.75" customHeight="1">
      <c r="C344" s="117"/>
      <c r="D344" s="115"/>
      <c r="E344" s="115"/>
      <c r="F344" s="115"/>
      <c r="G344" s="117"/>
      <c r="H344" s="157"/>
      <c r="I344" s="117"/>
      <c r="J344" s="117"/>
      <c r="K344" s="117"/>
      <c r="L344" s="117"/>
      <c r="M344" s="117"/>
      <c r="N344" s="117"/>
      <c r="O344" s="117"/>
      <c r="P344" s="117"/>
      <c r="Q344" s="117"/>
      <c r="R344" s="117"/>
      <c r="S344" s="117"/>
      <c r="T344" s="117"/>
      <c r="U344" s="117"/>
      <c r="V344" s="117"/>
    </row>
    <row r="345" spans="3:22" ht="15.75" customHeight="1">
      <c r="C345" s="117"/>
      <c r="D345" s="115"/>
      <c r="E345" s="115"/>
      <c r="F345" s="115"/>
      <c r="G345" s="117"/>
      <c r="H345" s="157"/>
      <c r="I345" s="117"/>
      <c r="J345" s="117"/>
      <c r="K345" s="117"/>
      <c r="L345" s="117"/>
      <c r="M345" s="117"/>
      <c r="N345" s="117"/>
      <c r="O345" s="117"/>
      <c r="P345" s="117"/>
      <c r="Q345" s="117"/>
      <c r="R345" s="117"/>
      <c r="S345" s="117"/>
      <c r="T345" s="117"/>
      <c r="U345" s="117"/>
      <c r="V345" s="117"/>
    </row>
    <row r="346" spans="3:22" ht="15.75" customHeight="1">
      <c r="C346" s="117"/>
      <c r="D346" s="115"/>
      <c r="E346" s="115"/>
      <c r="F346" s="115"/>
      <c r="G346" s="117"/>
      <c r="H346" s="157"/>
      <c r="I346" s="117"/>
      <c r="J346" s="117"/>
      <c r="K346" s="117"/>
      <c r="L346" s="117"/>
      <c r="M346" s="117"/>
      <c r="N346" s="117"/>
      <c r="O346" s="117"/>
      <c r="P346" s="117"/>
      <c r="Q346" s="117"/>
      <c r="R346" s="117"/>
      <c r="S346" s="117"/>
      <c r="T346" s="117"/>
      <c r="U346" s="117"/>
      <c r="V346" s="117"/>
    </row>
    <row r="347" spans="3:22" ht="15.75" customHeight="1">
      <c r="C347" s="117"/>
      <c r="D347" s="115"/>
      <c r="E347" s="115"/>
      <c r="F347" s="115"/>
      <c r="G347" s="117"/>
      <c r="H347" s="157"/>
      <c r="I347" s="117"/>
      <c r="J347" s="117"/>
      <c r="K347" s="117"/>
      <c r="L347" s="117"/>
      <c r="M347" s="117"/>
      <c r="N347" s="117"/>
      <c r="O347" s="117"/>
      <c r="P347" s="117"/>
      <c r="Q347" s="117"/>
      <c r="R347" s="117"/>
      <c r="S347" s="117"/>
      <c r="T347" s="117"/>
      <c r="U347" s="117"/>
      <c r="V347" s="117"/>
    </row>
    <row r="348" spans="3:22" ht="15.75" customHeight="1">
      <c r="C348" s="117"/>
      <c r="D348" s="115"/>
      <c r="E348" s="115"/>
      <c r="F348" s="115"/>
      <c r="G348" s="117"/>
      <c r="H348" s="157"/>
      <c r="I348" s="117"/>
      <c r="J348" s="117"/>
      <c r="K348" s="117"/>
      <c r="L348" s="117"/>
      <c r="M348" s="117"/>
      <c r="N348" s="117"/>
      <c r="O348" s="117"/>
      <c r="P348" s="117"/>
      <c r="Q348" s="117"/>
      <c r="R348" s="117"/>
      <c r="S348" s="117"/>
      <c r="T348" s="117"/>
      <c r="U348" s="117"/>
      <c r="V348" s="117"/>
    </row>
    <row r="349" spans="3:22" ht="15.75" customHeight="1">
      <c r="C349" s="117"/>
      <c r="D349" s="115"/>
      <c r="E349" s="115"/>
      <c r="F349" s="115"/>
      <c r="G349" s="117"/>
      <c r="H349" s="157"/>
      <c r="I349" s="117"/>
      <c r="J349" s="117"/>
      <c r="K349" s="117"/>
      <c r="L349" s="117"/>
      <c r="M349" s="117"/>
      <c r="N349" s="117"/>
      <c r="O349" s="117"/>
      <c r="P349" s="117"/>
      <c r="Q349" s="117"/>
      <c r="R349" s="117"/>
      <c r="S349" s="117"/>
      <c r="T349" s="117"/>
      <c r="U349" s="117"/>
      <c r="V349" s="117"/>
    </row>
    <row r="350" spans="3:22" ht="15.75" customHeight="1">
      <c r="C350" s="117"/>
      <c r="D350" s="115"/>
      <c r="E350" s="115"/>
      <c r="F350" s="115"/>
      <c r="G350" s="117"/>
      <c r="H350" s="157"/>
      <c r="I350" s="117"/>
      <c r="J350" s="117"/>
      <c r="K350" s="117"/>
      <c r="L350" s="117"/>
      <c r="M350" s="117"/>
      <c r="N350" s="117"/>
      <c r="O350" s="117"/>
      <c r="P350" s="117"/>
      <c r="Q350" s="117"/>
      <c r="R350" s="117"/>
      <c r="S350" s="117"/>
      <c r="T350" s="117"/>
      <c r="U350" s="117"/>
      <c r="V350" s="117"/>
    </row>
    <row r="351" spans="3:22" ht="15.75" customHeight="1">
      <c r="C351" s="117"/>
      <c r="D351" s="115"/>
      <c r="E351" s="115"/>
      <c r="F351" s="115"/>
      <c r="G351" s="117"/>
      <c r="H351" s="157"/>
      <c r="I351" s="117"/>
      <c r="J351" s="117"/>
      <c r="K351" s="117"/>
      <c r="L351" s="117"/>
      <c r="M351" s="117"/>
      <c r="N351" s="117"/>
      <c r="O351" s="117"/>
      <c r="P351" s="117"/>
      <c r="Q351" s="117"/>
      <c r="R351" s="117"/>
      <c r="S351" s="117"/>
      <c r="T351" s="117"/>
      <c r="U351" s="117"/>
      <c r="V351" s="117"/>
    </row>
    <row r="352" spans="3:22" ht="15.75" customHeight="1">
      <c r="C352" s="117"/>
      <c r="D352" s="115"/>
      <c r="E352" s="115"/>
      <c r="F352" s="115"/>
      <c r="G352" s="117"/>
      <c r="H352" s="157"/>
      <c r="I352" s="117"/>
      <c r="J352" s="117"/>
      <c r="K352" s="117"/>
      <c r="L352" s="117"/>
      <c r="M352" s="117"/>
      <c r="N352" s="117"/>
      <c r="O352" s="117"/>
      <c r="P352" s="117"/>
      <c r="Q352" s="117"/>
      <c r="R352" s="117"/>
      <c r="S352" s="117"/>
      <c r="T352" s="117"/>
      <c r="U352" s="117"/>
      <c r="V352" s="117"/>
    </row>
    <row r="353" spans="3:22" ht="15.75" customHeight="1">
      <c r="C353" s="117"/>
      <c r="D353" s="115"/>
      <c r="E353" s="115"/>
      <c r="F353" s="115"/>
      <c r="G353" s="117"/>
      <c r="H353" s="157"/>
      <c r="I353" s="117"/>
      <c r="J353" s="117"/>
      <c r="K353" s="117"/>
      <c r="L353" s="117"/>
      <c r="M353" s="117"/>
      <c r="N353" s="117"/>
      <c r="O353" s="117"/>
      <c r="P353" s="117"/>
      <c r="Q353" s="117"/>
      <c r="R353" s="117"/>
      <c r="S353" s="117"/>
      <c r="T353" s="117"/>
      <c r="U353" s="117"/>
      <c r="V353" s="117"/>
    </row>
    <row r="354" spans="3:22" ht="15.75" customHeight="1">
      <c r="C354" s="117"/>
      <c r="D354" s="115"/>
      <c r="E354" s="115"/>
      <c r="F354" s="115"/>
      <c r="G354" s="117"/>
      <c r="H354" s="157"/>
      <c r="I354" s="117"/>
      <c r="J354" s="117"/>
      <c r="K354" s="117"/>
      <c r="L354" s="117"/>
      <c r="M354" s="117"/>
      <c r="N354" s="117"/>
      <c r="O354" s="117"/>
      <c r="P354" s="117"/>
      <c r="Q354" s="117"/>
      <c r="R354" s="117"/>
      <c r="S354" s="117"/>
      <c r="T354" s="117"/>
      <c r="U354" s="117"/>
      <c r="V354" s="117"/>
    </row>
    <row r="355" spans="3:22" ht="15.75" customHeight="1">
      <c r="C355" s="117"/>
      <c r="D355" s="115"/>
      <c r="E355" s="115"/>
      <c r="F355" s="115"/>
      <c r="G355" s="117"/>
      <c r="H355" s="157"/>
      <c r="I355" s="117"/>
      <c r="J355" s="117"/>
      <c r="K355" s="117"/>
      <c r="L355" s="117"/>
      <c r="M355" s="117"/>
      <c r="N355" s="117"/>
      <c r="O355" s="117"/>
      <c r="P355" s="117"/>
      <c r="Q355" s="117"/>
      <c r="R355" s="117"/>
      <c r="S355" s="117"/>
      <c r="T355" s="117"/>
      <c r="U355" s="117"/>
      <c r="V355" s="117"/>
    </row>
    <row r="356" spans="3:22" ht="15.75" customHeight="1">
      <c r="C356" s="117"/>
      <c r="D356" s="115"/>
      <c r="E356" s="115"/>
      <c r="F356" s="115"/>
      <c r="G356" s="117"/>
      <c r="H356" s="157"/>
      <c r="I356" s="117"/>
      <c r="J356" s="117"/>
      <c r="K356" s="117"/>
      <c r="L356" s="117"/>
      <c r="M356" s="117"/>
      <c r="N356" s="117"/>
      <c r="O356" s="117"/>
      <c r="P356" s="117"/>
      <c r="Q356" s="117"/>
      <c r="R356" s="117"/>
      <c r="S356" s="117"/>
      <c r="T356" s="117"/>
      <c r="U356" s="117"/>
      <c r="V356" s="117"/>
    </row>
    <row r="357" spans="3:22" ht="15.75" customHeight="1">
      <c r="C357" s="117"/>
      <c r="D357" s="115"/>
      <c r="E357" s="115"/>
      <c r="F357" s="115"/>
      <c r="G357" s="117"/>
      <c r="H357" s="157"/>
      <c r="I357" s="117"/>
      <c r="J357" s="117"/>
      <c r="K357" s="117"/>
      <c r="L357" s="117"/>
      <c r="M357" s="117"/>
      <c r="N357" s="117"/>
      <c r="O357" s="117"/>
      <c r="P357" s="117"/>
      <c r="Q357" s="117"/>
      <c r="R357" s="117"/>
      <c r="S357" s="117"/>
      <c r="T357" s="117"/>
      <c r="U357" s="117"/>
      <c r="V357" s="117"/>
    </row>
    <row r="358" spans="3:22" ht="15.75" customHeight="1">
      <c r="C358" s="117"/>
      <c r="D358" s="115"/>
      <c r="E358" s="115"/>
      <c r="F358" s="115"/>
      <c r="G358" s="117"/>
      <c r="H358" s="157"/>
      <c r="I358" s="117"/>
      <c r="J358" s="117"/>
      <c r="K358" s="117"/>
      <c r="L358" s="117"/>
      <c r="M358" s="117"/>
      <c r="N358" s="117"/>
      <c r="O358" s="117"/>
      <c r="P358" s="117"/>
      <c r="Q358" s="117"/>
      <c r="R358" s="117"/>
      <c r="S358" s="117"/>
      <c r="T358" s="117"/>
      <c r="U358" s="117"/>
      <c r="V358" s="117"/>
    </row>
    <row r="359" spans="3:22" ht="15.75" customHeight="1">
      <c r="C359" s="117"/>
      <c r="D359" s="115"/>
      <c r="E359" s="115"/>
      <c r="F359" s="115"/>
      <c r="G359" s="117"/>
      <c r="H359" s="157"/>
      <c r="I359" s="117"/>
      <c r="J359" s="117"/>
      <c r="K359" s="117"/>
      <c r="L359" s="117"/>
      <c r="M359" s="117"/>
      <c r="N359" s="117"/>
      <c r="O359" s="117"/>
      <c r="P359" s="117"/>
      <c r="Q359" s="117"/>
      <c r="R359" s="117"/>
      <c r="S359" s="117"/>
      <c r="T359" s="117"/>
      <c r="U359" s="117"/>
      <c r="V359" s="117"/>
    </row>
    <row r="360" spans="3:22" ht="15.75" customHeight="1">
      <c r="C360" s="117"/>
      <c r="D360" s="115"/>
      <c r="E360" s="115"/>
      <c r="F360" s="115"/>
      <c r="G360" s="117"/>
      <c r="H360" s="157"/>
      <c r="I360" s="117"/>
      <c r="J360" s="117"/>
      <c r="K360" s="117"/>
      <c r="L360" s="117"/>
      <c r="M360" s="117"/>
      <c r="N360" s="117"/>
      <c r="O360" s="117"/>
      <c r="P360" s="117"/>
      <c r="Q360" s="117"/>
      <c r="R360" s="117"/>
      <c r="S360" s="117"/>
      <c r="T360" s="117"/>
      <c r="U360" s="117"/>
      <c r="V360" s="117"/>
    </row>
    <row r="361" spans="3:22" ht="15.75" customHeight="1">
      <c r="C361" s="117"/>
      <c r="D361" s="115"/>
      <c r="E361" s="115"/>
      <c r="F361" s="115"/>
      <c r="G361" s="117"/>
      <c r="H361" s="157"/>
      <c r="I361" s="117"/>
      <c r="J361" s="117"/>
      <c r="K361" s="117"/>
      <c r="L361" s="117"/>
      <c r="M361" s="117"/>
      <c r="N361" s="117"/>
      <c r="O361" s="117"/>
      <c r="P361" s="117"/>
      <c r="Q361" s="117"/>
      <c r="R361" s="117"/>
      <c r="S361" s="117"/>
      <c r="T361" s="117"/>
      <c r="U361" s="117"/>
      <c r="V361" s="117"/>
    </row>
    <row r="362" spans="3:22" ht="15.75" customHeight="1">
      <c r="C362" s="117"/>
      <c r="D362" s="115"/>
      <c r="E362" s="115"/>
      <c r="F362" s="115"/>
      <c r="G362" s="117"/>
      <c r="H362" s="157"/>
      <c r="I362" s="117"/>
      <c r="J362" s="117"/>
      <c r="K362" s="117"/>
      <c r="L362" s="117"/>
      <c r="M362" s="117"/>
      <c r="N362" s="117"/>
      <c r="O362" s="117"/>
      <c r="P362" s="117"/>
      <c r="Q362" s="117"/>
      <c r="R362" s="117"/>
      <c r="S362" s="117"/>
      <c r="T362" s="117"/>
      <c r="U362" s="117"/>
      <c r="V362" s="117"/>
    </row>
    <row r="363" spans="3:22" ht="15.75" customHeight="1">
      <c r="C363" s="117"/>
      <c r="D363" s="115"/>
      <c r="E363" s="115"/>
      <c r="F363" s="115"/>
      <c r="G363" s="117"/>
      <c r="H363" s="157"/>
      <c r="I363" s="117"/>
      <c r="J363" s="117"/>
      <c r="K363" s="117"/>
      <c r="L363" s="117"/>
      <c r="M363" s="117"/>
      <c r="N363" s="117"/>
      <c r="O363" s="117"/>
      <c r="P363" s="117"/>
      <c r="Q363" s="117"/>
      <c r="R363" s="117"/>
      <c r="S363" s="117"/>
      <c r="T363" s="117"/>
      <c r="U363" s="117"/>
      <c r="V363" s="117"/>
    </row>
    <row r="364" spans="3:22" ht="15.75" customHeight="1">
      <c r="C364" s="117"/>
      <c r="D364" s="115"/>
      <c r="E364" s="115"/>
      <c r="F364" s="115"/>
      <c r="G364" s="117"/>
      <c r="H364" s="157"/>
      <c r="I364" s="117"/>
      <c r="J364" s="117"/>
      <c r="K364" s="117"/>
      <c r="L364" s="117"/>
      <c r="M364" s="117"/>
      <c r="N364" s="117"/>
      <c r="O364" s="117"/>
      <c r="P364" s="117"/>
      <c r="Q364" s="117"/>
      <c r="R364" s="117"/>
      <c r="S364" s="117"/>
      <c r="T364" s="117"/>
      <c r="U364" s="117"/>
      <c r="V364" s="117"/>
    </row>
    <row r="365" spans="3:22" ht="15.75" customHeight="1">
      <c r="C365" s="117"/>
      <c r="D365" s="115"/>
      <c r="E365" s="115"/>
      <c r="F365" s="115"/>
      <c r="G365" s="117"/>
      <c r="H365" s="157"/>
      <c r="I365" s="117"/>
      <c r="J365" s="117"/>
      <c r="K365" s="117"/>
      <c r="L365" s="117"/>
      <c r="M365" s="117"/>
      <c r="N365" s="117"/>
      <c r="O365" s="117"/>
      <c r="P365" s="117"/>
      <c r="Q365" s="117"/>
      <c r="R365" s="117"/>
      <c r="S365" s="117"/>
      <c r="T365" s="117"/>
      <c r="U365" s="117"/>
      <c r="V365" s="117"/>
    </row>
    <row r="366" spans="3:22" ht="15.75" customHeight="1">
      <c r="C366" s="117"/>
      <c r="D366" s="115"/>
      <c r="E366" s="115"/>
      <c r="F366" s="115"/>
      <c r="G366" s="117"/>
      <c r="H366" s="157"/>
      <c r="I366" s="117"/>
      <c r="J366" s="117"/>
      <c r="K366" s="117"/>
      <c r="L366" s="117"/>
      <c r="M366" s="117"/>
      <c r="N366" s="117"/>
      <c r="O366" s="117"/>
      <c r="P366" s="117"/>
      <c r="Q366" s="117"/>
      <c r="R366" s="117"/>
      <c r="S366" s="117"/>
      <c r="T366" s="117"/>
      <c r="U366" s="117"/>
      <c r="V366" s="117"/>
    </row>
    <row r="367" spans="3:22" ht="15.75" customHeight="1">
      <c r="C367" s="117"/>
      <c r="D367" s="115"/>
      <c r="E367" s="115"/>
      <c r="F367" s="115"/>
      <c r="G367" s="117"/>
      <c r="H367" s="157"/>
      <c r="I367" s="117"/>
      <c r="J367" s="117"/>
      <c r="K367" s="117"/>
      <c r="L367" s="117"/>
      <c r="M367" s="117"/>
      <c r="N367" s="117"/>
      <c r="O367" s="117"/>
      <c r="P367" s="117"/>
      <c r="Q367" s="117"/>
      <c r="R367" s="117"/>
      <c r="S367" s="117"/>
      <c r="T367" s="117"/>
      <c r="U367" s="117"/>
      <c r="V367" s="117"/>
    </row>
    <row r="368" spans="3:22" ht="15.75" customHeight="1">
      <c r="C368" s="117"/>
      <c r="D368" s="115"/>
      <c r="E368" s="115"/>
      <c r="F368" s="115"/>
      <c r="G368" s="117"/>
      <c r="H368" s="157"/>
      <c r="I368" s="117"/>
      <c r="J368" s="117"/>
      <c r="K368" s="117"/>
      <c r="L368" s="117"/>
      <c r="M368" s="117"/>
      <c r="N368" s="117"/>
      <c r="O368" s="117"/>
      <c r="P368" s="117"/>
      <c r="Q368" s="117"/>
      <c r="R368" s="117"/>
      <c r="S368" s="117"/>
      <c r="T368" s="117"/>
      <c r="U368" s="117"/>
      <c r="V368" s="117"/>
    </row>
    <row r="369" spans="3:22" ht="15.75" customHeight="1">
      <c r="C369" s="117"/>
      <c r="D369" s="115"/>
      <c r="E369" s="115"/>
      <c r="F369" s="115"/>
      <c r="G369" s="117"/>
      <c r="H369" s="157"/>
      <c r="I369" s="117"/>
      <c r="J369" s="117"/>
      <c r="K369" s="117"/>
      <c r="L369" s="117"/>
      <c r="M369" s="117"/>
      <c r="N369" s="117"/>
      <c r="O369" s="117"/>
      <c r="P369" s="117"/>
      <c r="Q369" s="117"/>
      <c r="R369" s="117"/>
      <c r="S369" s="117"/>
      <c r="T369" s="117"/>
      <c r="U369" s="117"/>
      <c r="V369" s="117"/>
    </row>
    <row r="370" spans="3:22" ht="15.75" customHeight="1">
      <c r="C370" s="117"/>
      <c r="D370" s="115"/>
      <c r="E370" s="115"/>
      <c r="F370" s="115"/>
      <c r="G370" s="117"/>
      <c r="H370" s="157"/>
      <c r="I370" s="117"/>
      <c r="J370" s="117"/>
      <c r="K370" s="117"/>
      <c r="L370" s="117"/>
      <c r="M370" s="117"/>
      <c r="N370" s="117"/>
      <c r="O370" s="117"/>
      <c r="P370" s="117"/>
      <c r="Q370" s="117"/>
      <c r="R370" s="117"/>
      <c r="S370" s="117"/>
      <c r="T370" s="117"/>
      <c r="U370" s="117"/>
      <c r="V370" s="117"/>
    </row>
    <row r="371" spans="3:22" ht="15.75" customHeight="1">
      <c r="C371" s="117"/>
      <c r="D371" s="115"/>
      <c r="E371" s="115"/>
      <c r="F371" s="115"/>
      <c r="G371" s="117"/>
      <c r="H371" s="157"/>
      <c r="I371" s="117"/>
      <c r="J371" s="117"/>
      <c r="K371" s="117"/>
      <c r="L371" s="117"/>
      <c r="M371" s="117"/>
      <c r="N371" s="117"/>
      <c r="O371" s="117"/>
      <c r="P371" s="117"/>
      <c r="Q371" s="117"/>
      <c r="R371" s="117"/>
      <c r="S371" s="117"/>
      <c r="T371" s="117"/>
      <c r="U371" s="117"/>
      <c r="V371" s="117"/>
    </row>
    <row r="372" spans="3:22" ht="15.75" customHeight="1">
      <c r="C372" s="117"/>
      <c r="D372" s="115"/>
      <c r="E372" s="115"/>
      <c r="F372" s="115"/>
      <c r="G372" s="117"/>
      <c r="H372" s="157"/>
      <c r="I372" s="117"/>
      <c r="J372" s="117"/>
      <c r="K372" s="117"/>
      <c r="L372" s="117"/>
      <c r="M372" s="117"/>
      <c r="N372" s="117"/>
      <c r="O372" s="117"/>
      <c r="P372" s="117"/>
      <c r="Q372" s="117"/>
      <c r="R372" s="117"/>
      <c r="S372" s="117"/>
      <c r="T372" s="117"/>
      <c r="U372" s="117"/>
      <c r="V372" s="117"/>
    </row>
    <row r="373" spans="3:22" ht="15.75" customHeight="1">
      <c r="C373" s="117"/>
      <c r="D373" s="115"/>
      <c r="E373" s="115"/>
      <c r="F373" s="115"/>
      <c r="G373" s="117"/>
      <c r="H373" s="157"/>
      <c r="I373" s="117"/>
      <c r="J373" s="117"/>
      <c r="K373" s="117"/>
      <c r="L373" s="117"/>
      <c r="M373" s="117"/>
      <c r="N373" s="117"/>
      <c r="O373" s="117"/>
      <c r="P373" s="117"/>
      <c r="Q373" s="117"/>
      <c r="R373" s="117"/>
      <c r="S373" s="117"/>
      <c r="T373" s="117"/>
      <c r="U373" s="117"/>
      <c r="V373" s="117"/>
    </row>
    <row r="374" spans="3:22" ht="15.75" customHeight="1">
      <c r="C374" s="117"/>
      <c r="D374" s="115"/>
      <c r="E374" s="115"/>
      <c r="F374" s="115"/>
      <c r="G374" s="117"/>
      <c r="H374" s="157"/>
      <c r="I374" s="117"/>
      <c r="J374" s="117"/>
      <c r="K374" s="117"/>
      <c r="L374" s="117"/>
      <c r="M374" s="117"/>
      <c r="N374" s="117"/>
      <c r="O374" s="117"/>
      <c r="P374" s="117"/>
      <c r="Q374" s="117"/>
      <c r="R374" s="117"/>
      <c r="S374" s="117"/>
      <c r="T374" s="117"/>
      <c r="U374" s="117"/>
      <c r="V374" s="117"/>
    </row>
    <row r="375" spans="3:22" ht="15.75" customHeight="1">
      <c r="C375" s="117"/>
      <c r="D375" s="115"/>
      <c r="E375" s="115"/>
      <c r="F375" s="115"/>
      <c r="G375" s="117"/>
      <c r="H375" s="157"/>
      <c r="I375" s="117"/>
      <c r="J375" s="117"/>
      <c r="K375" s="117"/>
      <c r="L375" s="117"/>
      <c r="M375" s="117"/>
      <c r="N375" s="117"/>
      <c r="O375" s="117"/>
      <c r="P375" s="117"/>
      <c r="Q375" s="117"/>
      <c r="R375" s="117"/>
      <c r="S375" s="117"/>
      <c r="T375" s="117"/>
      <c r="U375" s="117"/>
      <c r="V375" s="117"/>
    </row>
    <row r="376" spans="3:22" ht="15.75" customHeight="1">
      <c r="C376" s="117"/>
      <c r="D376" s="115"/>
      <c r="E376" s="115"/>
      <c r="F376" s="115"/>
      <c r="G376" s="117"/>
      <c r="H376" s="157"/>
      <c r="I376" s="117"/>
      <c r="J376" s="117"/>
      <c r="K376" s="117"/>
      <c r="L376" s="117"/>
      <c r="M376" s="117"/>
      <c r="N376" s="117"/>
      <c r="O376" s="117"/>
      <c r="P376" s="117"/>
      <c r="Q376" s="117"/>
      <c r="R376" s="117"/>
      <c r="S376" s="117"/>
      <c r="T376" s="117"/>
      <c r="U376" s="117"/>
      <c r="V376" s="117"/>
    </row>
    <row r="377" spans="3:22" ht="15.75" customHeight="1">
      <c r="C377" s="117"/>
      <c r="D377" s="115"/>
      <c r="E377" s="115"/>
      <c r="F377" s="115"/>
      <c r="G377" s="117"/>
      <c r="H377" s="157"/>
      <c r="I377" s="117"/>
      <c r="J377" s="117"/>
      <c r="K377" s="117"/>
      <c r="L377" s="117"/>
      <c r="M377" s="117"/>
      <c r="N377" s="117"/>
      <c r="O377" s="117"/>
      <c r="P377" s="117"/>
      <c r="Q377" s="117"/>
      <c r="R377" s="117"/>
      <c r="S377" s="117"/>
      <c r="T377" s="117"/>
      <c r="U377" s="117"/>
      <c r="V377" s="117"/>
    </row>
    <row r="378" spans="3:22" ht="15.75" customHeight="1">
      <c r="C378" s="117"/>
      <c r="D378" s="115"/>
      <c r="E378" s="115"/>
      <c r="F378" s="115"/>
      <c r="G378" s="117"/>
      <c r="H378" s="157"/>
      <c r="I378" s="117"/>
      <c r="J378" s="117"/>
      <c r="K378" s="117"/>
      <c r="L378" s="117"/>
      <c r="M378" s="117"/>
      <c r="N378" s="117"/>
      <c r="O378" s="117"/>
      <c r="P378" s="117"/>
      <c r="Q378" s="117"/>
      <c r="R378" s="117"/>
      <c r="S378" s="117"/>
      <c r="T378" s="117"/>
      <c r="U378" s="117"/>
      <c r="V378" s="117"/>
    </row>
    <row r="379" spans="3:22" ht="15.75" customHeight="1">
      <c r="C379" s="117"/>
      <c r="D379" s="115"/>
      <c r="E379" s="115"/>
      <c r="F379" s="115"/>
      <c r="G379" s="117"/>
      <c r="H379" s="157"/>
      <c r="I379" s="117"/>
      <c r="J379" s="117"/>
      <c r="K379" s="117"/>
      <c r="L379" s="117"/>
      <c r="M379" s="117"/>
      <c r="N379" s="117"/>
      <c r="O379" s="117"/>
      <c r="P379" s="117"/>
      <c r="Q379" s="117"/>
      <c r="R379" s="117"/>
      <c r="S379" s="117"/>
      <c r="T379" s="117"/>
      <c r="U379" s="117"/>
      <c r="V379" s="117"/>
    </row>
    <row r="380" spans="3:22" ht="15.75" customHeight="1">
      <c r="C380" s="117"/>
      <c r="D380" s="115"/>
      <c r="E380" s="115"/>
      <c r="F380" s="115"/>
      <c r="G380" s="117"/>
      <c r="H380" s="157"/>
      <c r="I380" s="117"/>
      <c r="J380" s="117"/>
      <c r="K380" s="117"/>
      <c r="L380" s="117"/>
      <c r="M380" s="117"/>
      <c r="N380" s="117"/>
      <c r="O380" s="117"/>
      <c r="P380" s="117"/>
      <c r="Q380" s="117"/>
      <c r="R380" s="117"/>
      <c r="S380" s="117"/>
      <c r="T380" s="117"/>
      <c r="U380" s="117"/>
      <c r="V380" s="117"/>
    </row>
    <row r="381" spans="3:22" ht="15.75" customHeight="1">
      <c r="C381" s="117"/>
      <c r="D381" s="115"/>
      <c r="E381" s="115"/>
      <c r="F381" s="115"/>
      <c r="G381" s="117"/>
      <c r="H381" s="157"/>
      <c r="I381" s="117"/>
      <c r="J381" s="117"/>
      <c r="K381" s="117"/>
      <c r="L381" s="117"/>
      <c r="M381" s="117"/>
      <c r="N381" s="117"/>
      <c r="O381" s="117"/>
      <c r="P381" s="117"/>
      <c r="Q381" s="117"/>
      <c r="R381" s="117"/>
      <c r="S381" s="117"/>
      <c r="T381" s="117"/>
      <c r="U381" s="117"/>
      <c r="V381" s="117"/>
    </row>
    <row r="382" spans="3:22" ht="15.75" customHeight="1">
      <c r="C382" s="117"/>
      <c r="D382" s="115"/>
      <c r="E382" s="115"/>
      <c r="F382" s="115"/>
      <c r="G382" s="117"/>
      <c r="H382" s="157"/>
      <c r="I382" s="117"/>
      <c r="J382" s="117"/>
      <c r="K382" s="117"/>
      <c r="L382" s="117"/>
      <c r="M382" s="117"/>
      <c r="N382" s="117"/>
      <c r="O382" s="117"/>
      <c r="P382" s="117"/>
      <c r="Q382" s="117"/>
      <c r="R382" s="117"/>
      <c r="S382" s="117"/>
      <c r="T382" s="117"/>
      <c r="U382" s="117"/>
      <c r="V382" s="117"/>
    </row>
    <row r="383" spans="3:22" ht="15.75" customHeight="1">
      <c r="C383" s="117"/>
      <c r="D383" s="115"/>
      <c r="E383" s="115"/>
      <c r="F383" s="115"/>
      <c r="G383" s="117"/>
      <c r="H383" s="157"/>
      <c r="I383" s="117"/>
      <c r="J383" s="117"/>
      <c r="K383" s="117"/>
      <c r="L383" s="117"/>
      <c r="M383" s="117"/>
      <c r="N383" s="117"/>
      <c r="O383" s="117"/>
      <c r="P383" s="117"/>
      <c r="Q383" s="117"/>
      <c r="R383" s="117"/>
      <c r="S383" s="117"/>
      <c r="T383" s="117"/>
      <c r="U383" s="117"/>
      <c r="V383" s="117"/>
    </row>
    <row r="384" spans="3:22" ht="15.75" customHeight="1">
      <c r="C384" s="117"/>
      <c r="D384" s="115"/>
      <c r="E384" s="115"/>
      <c r="F384" s="115"/>
      <c r="G384" s="117"/>
      <c r="H384" s="157"/>
      <c r="I384" s="117"/>
      <c r="J384" s="117"/>
      <c r="K384" s="117"/>
      <c r="L384" s="117"/>
      <c r="M384" s="117"/>
      <c r="N384" s="117"/>
      <c r="O384" s="117"/>
      <c r="P384" s="117"/>
      <c r="Q384" s="117"/>
      <c r="R384" s="117"/>
      <c r="S384" s="117"/>
      <c r="T384" s="117"/>
      <c r="U384" s="117"/>
      <c r="V384" s="117"/>
    </row>
    <row r="385" spans="3:22" ht="15.75" customHeight="1">
      <c r="C385" s="117"/>
      <c r="D385" s="115"/>
      <c r="E385" s="115"/>
      <c r="F385" s="115"/>
      <c r="G385" s="117"/>
      <c r="H385" s="157"/>
      <c r="I385" s="117"/>
      <c r="J385" s="117"/>
      <c r="K385" s="117"/>
      <c r="L385" s="117"/>
      <c r="M385" s="117"/>
      <c r="N385" s="117"/>
      <c r="O385" s="117"/>
      <c r="P385" s="117"/>
      <c r="Q385" s="117"/>
      <c r="R385" s="117"/>
      <c r="S385" s="117"/>
      <c r="T385" s="117"/>
      <c r="U385" s="117"/>
      <c r="V385" s="117"/>
    </row>
    <row r="386" spans="3:22" ht="15.75" customHeight="1">
      <c r="C386" s="117"/>
      <c r="D386" s="115"/>
      <c r="E386" s="115"/>
      <c r="F386" s="115"/>
      <c r="G386" s="117"/>
      <c r="H386" s="157"/>
      <c r="I386" s="117"/>
      <c r="J386" s="117"/>
      <c r="K386" s="117"/>
      <c r="L386" s="117"/>
      <c r="M386" s="117"/>
      <c r="N386" s="117"/>
      <c r="O386" s="117"/>
      <c r="P386" s="117"/>
      <c r="Q386" s="117"/>
      <c r="R386" s="117"/>
      <c r="S386" s="117"/>
      <c r="T386" s="117"/>
      <c r="U386" s="117"/>
      <c r="V386" s="117"/>
    </row>
    <row r="387" spans="3:22" ht="15.75" customHeight="1">
      <c r="C387" s="117"/>
      <c r="D387" s="115"/>
      <c r="E387" s="115"/>
      <c r="F387" s="115"/>
      <c r="G387" s="117"/>
      <c r="H387" s="157"/>
      <c r="I387" s="117"/>
      <c r="J387" s="117"/>
      <c r="K387" s="117"/>
      <c r="L387" s="117"/>
      <c r="M387" s="117"/>
      <c r="N387" s="117"/>
      <c r="O387" s="117"/>
      <c r="P387" s="117"/>
      <c r="Q387" s="117"/>
      <c r="R387" s="117"/>
      <c r="S387" s="117"/>
      <c r="T387" s="117"/>
      <c r="U387" s="117"/>
      <c r="V387" s="117"/>
    </row>
    <row r="388" spans="3:22" ht="15.75" customHeight="1">
      <c r="C388" s="117"/>
      <c r="D388" s="115"/>
      <c r="E388" s="115"/>
      <c r="F388" s="115"/>
      <c r="G388" s="117"/>
      <c r="H388" s="157"/>
      <c r="I388" s="117"/>
      <c r="J388" s="117"/>
      <c r="K388" s="117"/>
      <c r="L388" s="117"/>
      <c r="M388" s="117"/>
      <c r="N388" s="117"/>
      <c r="O388" s="117"/>
      <c r="P388" s="117"/>
      <c r="Q388" s="117"/>
      <c r="R388" s="117"/>
      <c r="S388" s="117"/>
      <c r="T388" s="117"/>
      <c r="U388" s="117"/>
      <c r="V388" s="117"/>
    </row>
    <row r="389" spans="3:22" ht="15.75" customHeight="1">
      <c r="C389" s="117"/>
      <c r="D389" s="115"/>
      <c r="E389" s="115"/>
      <c r="F389" s="115"/>
      <c r="G389" s="117"/>
      <c r="H389" s="157"/>
      <c r="I389" s="117"/>
      <c r="J389" s="117"/>
      <c r="K389" s="117"/>
      <c r="L389" s="117"/>
      <c r="M389" s="117"/>
      <c r="N389" s="117"/>
      <c r="O389" s="117"/>
      <c r="P389" s="117"/>
      <c r="Q389" s="117"/>
      <c r="R389" s="117"/>
      <c r="S389" s="117"/>
      <c r="T389" s="117"/>
      <c r="U389" s="117"/>
      <c r="V389" s="117"/>
    </row>
    <row r="390" spans="3:22" ht="15.75" customHeight="1">
      <c r="C390" s="117"/>
      <c r="D390" s="115"/>
      <c r="E390" s="115"/>
      <c r="F390" s="115"/>
      <c r="G390" s="117"/>
      <c r="H390" s="157"/>
      <c r="I390" s="117"/>
      <c r="J390" s="117"/>
      <c r="K390" s="117"/>
      <c r="L390" s="117"/>
      <c r="M390" s="117"/>
      <c r="N390" s="117"/>
      <c r="O390" s="117"/>
      <c r="P390" s="117"/>
      <c r="Q390" s="117"/>
      <c r="R390" s="117"/>
      <c r="S390" s="117"/>
      <c r="T390" s="117"/>
      <c r="U390" s="117"/>
      <c r="V390" s="117"/>
    </row>
    <row r="391" spans="3:22" ht="15.75" customHeight="1">
      <c r="C391" s="117"/>
      <c r="D391" s="115"/>
      <c r="E391" s="115"/>
      <c r="F391" s="115"/>
      <c r="G391" s="117"/>
      <c r="H391" s="157"/>
      <c r="I391" s="117"/>
      <c r="J391" s="117"/>
      <c r="K391" s="117"/>
      <c r="L391" s="117"/>
      <c r="M391" s="117"/>
      <c r="N391" s="117"/>
      <c r="O391" s="117"/>
      <c r="P391" s="117"/>
      <c r="Q391" s="117"/>
      <c r="R391" s="117"/>
      <c r="S391" s="117"/>
      <c r="T391" s="117"/>
      <c r="U391" s="117"/>
      <c r="V391" s="117"/>
    </row>
    <row r="392" spans="3:22" ht="15.75" customHeight="1">
      <c r="C392" s="117"/>
      <c r="D392" s="115"/>
      <c r="E392" s="115"/>
      <c r="F392" s="115"/>
      <c r="G392" s="117"/>
      <c r="H392" s="157"/>
      <c r="I392" s="117"/>
      <c r="J392" s="117"/>
      <c r="K392" s="117"/>
      <c r="L392" s="117"/>
      <c r="M392" s="117"/>
      <c r="N392" s="117"/>
      <c r="O392" s="117"/>
      <c r="P392" s="117"/>
      <c r="Q392" s="117"/>
      <c r="R392" s="117"/>
      <c r="S392" s="117"/>
      <c r="T392" s="117"/>
      <c r="U392" s="117"/>
      <c r="V392" s="117"/>
    </row>
    <row r="393" spans="3:22" ht="15.75" customHeight="1">
      <c r="C393" s="117"/>
      <c r="D393" s="115"/>
      <c r="E393" s="115"/>
      <c r="F393" s="115"/>
      <c r="G393" s="117"/>
      <c r="H393" s="157"/>
      <c r="I393" s="117"/>
      <c r="J393" s="117"/>
      <c r="K393" s="117"/>
      <c r="L393" s="117"/>
      <c r="M393" s="117"/>
      <c r="N393" s="117"/>
      <c r="O393" s="117"/>
      <c r="P393" s="117"/>
      <c r="Q393" s="117"/>
      <c r="R393" s="117"/>
      <c r="S393" s="117"/>
      <c r="T393" s="117"/>
      <c r="U393" s="117"/>
      <c r="V393" s="117"/>
    </row>
    <row r="394" spans="3:22" ht="15.75" customHeight="1">
      <c r="C394" s="117"/>
      <c r="D394" s="115"/>
      <c r="E394" s="115"/>
      <c r="F394" s="115"/>
      <c r="G394" s="117"/>
      <c r="H394" s="157"/>
      <c r="I394" s="117"/>
      <c r="J394" s="117"/>
      <c r="K394" s="117"/>
      <c r="L394" s="117"/>
      <c r="M394" s="117"/>
      <c r="N394" s="117"/>
      <c r="O394" s="117"/>
      <c r="P394" s="117"/>
      <c r="Q394" s="117"/>
      <c r="R394" s="117"/>
      <c r="S394" s="117"/>
      <c r="T394" s="117"/>
      <c r="U394" s="117"/>
      <c r="V394" s="117"/>
    </row>
    <row r="395" spans="3:22" ht="15.75" customHeight="1">
      <c r="C395" s="117"/>
      <c r="D395" s="115"/>
      <c r="E395" s="115"/>
      <c r="F395" s="115"/>
      <c r="G395" s="117"/>
      <c r="H395" s="157"/>
      <c r="I395" s="117"/>
      <c r="J395" s="117"/>
      <c r="K395" s="117"/>
      <c r="L395" s="117"/>
      <c r="M395" s="117"/>
      <c r="N395" s="117"/>
      <c r="O395" s="117"/>
      <c r="P395" s="117"/>
      <c r="Q395" s="117"/>
      <c r="R395" s="117"/>
      <c r="S395" s="117"/>
      <c r="T395" s="117"/>
      <c r="U395" s="117"/>
      <c r="V395" s="117"/>
    </row>
    <row r="396" spans="3:22" ht="15.75" customHeight="1">
      <c r="C396" s="117"/>
      <c r="D396" s="115"/>
      <c r="E396" s="115"/>
      <c r="F396" s="115"/>
      <c r="G396" s="117"/>
      <c r="H396" s="157"/>
      <c r="I396" s="117"/>
      <c r="J396" s="117"/>
      <c r="K396" s="117"/>
      <c r="L396" s="117"/>
      <c r="M396" s="117"/>
      <c r="N396" s="117"/>
      <c r="O396" s="117"/>
      <c r="P396" s="117"/>
      <c r="Q396" s="117"/>
      <c r="R396" s="117"/>
      <c r="S396" s="117"/>
      <c r="T396" s="117"/>
      <c r="U396" s="117"/>
      <c r="V396" s="117"/>
    </row>
    <row r="397" spans="3:22" ht="15.75" customHeight="1">
      <c r="C397" s="117"/>
      <c r="D397" s="115"/>
      <c r="E397" s="115"/>
      <c r="F397" s="115"/>
      <c r="G397" s="117"/>
      <c r="H397" s="157"/>
      <c r="I397" s="117"/>
      <c r="J397" s="117"/>
      <c r="K397" s="117"/>
      <c r="L397" s="117"/>
      <c r="M397" s="117"/>
      <c r="N397" s="117"/>
      <c r="O397" s="117"/>
      <c r="P397" s="117"/>
      <c r="Q397" s="117"/>
      <c r="R397" s="117"/>
      <c r="S397" s="117"/>
      <c r="T397" s="117"/>
      <c r="U397" s="117"/>
      <c r="V397" s="117"/>
    </row>
    <row r="398" spans="3:22" ht="15.75" customHeight="1">
      <c r="C398" s="117"/>
      <c r="D398" s="115"/>
      <c r="E398" s="115"/>
      <c r="F398" s="115"/>
      <c r="G398" s="117"/>
      <c r="H398" s="157"/>
      <c r="I398" s="117"/>
      <c r="J398" s="117"/>
      <c r="K398" s="117"/>
      <c r="L398" s="117"/>
      <c r="M398" s="117"/>
      <c r="N398" s="117"/>
      <c r="O398" s="117"/>
      <c r="P398" s="117"/>
      <c r="Q398" s="117"/>
      <c r="R398" s="117"/>
      <c r="S398" s="117"/>
      <c r="T398" s="117"/>
      <c r="U398" s="117"/>
      <c r="V398" s="117"/>
    </row>
    <row r="399" spans="3:22" ht="15.75" customHeight="1">
      <c r="C399" s="117"/>
      <c r="D399" s="115"/>
      <c r="E399" s="115"/>
      <c r="F399" s="115"/>
      <c r="G399" s="117"/>
      <c r="H399" s="157"/>
      <c r="I399" s="117"/>
      <c r="J399" s="117"/>
      <c r="K399" s="117"/>
      <c r="L399" s="117"/>
      <c r="M399" s="117"/>
      <c r="N399" s="117"/>
      <c r="O399" s="117"/>
      <c r="P399" s="117"/>
      <c r="Q399" s="117"/>
      <c r="R399" s="117"/>
      <c r="S399" s="117"/>
      <c r="T399" s="117"/>
      <c r="U399" s="117"/>
      <c r="V399" s="117"/>
    </row>
    <row r="400" spans="3:22" ht="15.75" customHeight="1">
      <c r="C400" s="117"/>
      <c r="D400" s="115"/>
      <c r="E400" s="115"/>
      <c r="F400" s="115"/>
      <c r="G400" s="117"/>
      <c r="H400" s="157"/>
      <c r="I400" s="117"/>
      <c r="J400" s="117"/>
      <c r="K400" s="117"/>
      <c r="L400" s="117"/>
      <c r="M400" s="117"/>
      <c r="N400" s="117"/>
      <c r="O400" s="117"/>
      <c r="P400" s="117"/>
      <c r="Q400" s="117"/>
      <c r="R400" s="117"/>
      <c r="S400" s="117"/>
      <c r="T400" s="117"/>
      <c r="U400" s="117"/>
      <c r="V400" s="117"/>
    </row>
    <row r="401" spans="3:22" ht="15.75" customHeight="1">
      <c r="C401" s="117"/>
      <c r="D401" s="115"/>
      <c r="E401" s="115"/>
      <c r="F401" s="115"/>
      <c r="G401" s="117"/>
      <c r="H401" s="157"/>
      <c r="I401" s="117"/>
      <c r="J401" s="117"/>
      <c r="K401" s="117"/>
      <c r="L401" s="117"/>
      <c r="M401" s="117"/>
      <c r="N401" s="117"/>
      <c r="O401" s="117"/>
      <c r="P401" s="117"/>
      <c r="Q401" s="117"/>
      <c r="R401" s="117"/>
      <c r="S401" s="117"/>
      <c r="T401" s="117"/>
      <c r="U401" s="117"/>
      <c r="V401" s="117"/>
    </row>
    <row r="402" spans="3:22" ht="15.75" customHeight="1">
      <c r="C402" s="117"/>
      <c r="D402" s="115"/>
      <c r="E402" s="115"/>
      <c r="F402" s="115"/>
      <c r="G402" s="117"/>
      <c r="H402" s="157"/>
      <c r="I402" s="117"/>
      <c r="J402" s="117"/>
      <c r="K402" s="117"/>
      <c r="L402" s="117"/>
      <c r="M402" s="117"/>
      <c r="N402" s="117"/>
      <c r="O402" s="117"/>
      <c r="P402" s="117"/>
      <c r="Q402" s="117"/>
      <c r="R402" s="117"/>
      <c r="S402" s="117"/>
      <c r="T402" s="117"/>
      <c r="U402" s="117"/>
      <c r="V402" s="117"/>
    </row>
    <row r="403" spans="3:22" ht="15.75" customHeight="1">
      <c r="C403" s="117"/>
      <c r="D403" s="115"/>
      <c r="E403" s="115"/>
      <c r="F403" s="115"/>
      <c r="G403" s="117"/>
      <c r="H403" s="157"/>
      <c r="I403" s="117"/>
      <c r="J403" s="117"/>
      <c r="K403" s="117"/>
      <c r="L403" s="117"/>
      <c r="M403" s="117"/>
      <c r="N403" s="117"/>
      <c r="O403" s="117"/>
      <c r="P403" s="117"/>
      <c r="Q403" s="117"/>
      <c r="R403" s="117"/>
      <c r="S403" s="117"/>
      <c r="T403" s="117"/>
      <c r="U403" s="117"/>
      <c r="V403" s="117"/>
    </row>
    <row r="404" spans="3:22" ht="15.75" customHeight="1">
      <c r="C404" s="117"/>
      <c r="D404" s="115"/>
      <c r="E404" s="115"/>
      <c r="F404" s="115"/>
      <c r="G404" s="117"/>
      <c r="H404" s="157"/>
      <c r="I404" s="117"/>
      <c r="J404" s="117"/>
      <c r="K404" s="117"/>
      <c r="L404" s="117"/>
      <c r="M404" s="117"/>
      <c r="N404" s="117"/>
      <c r="O404" s="117"/>
      <c r="P404" s="117"/>
      <c r="Q404" s="117"/>
      <c r="R404" s="117"/>
      <c r="S404" s="117"/>
      <c r="T404" s="117"/>
      <c r="U404" s="117"/>
      <c r="V404" s="117"/>
    </row>
    <row r="405" spans="3:22" ht="15.75" customHeight="1">
      <c r="C405" s="117"/>
      <c r="D405" s="115"/>
      <c r="E405" s="115"/>
      <c r="F405" s="115"/>
      <c r="G405" s="117"/>
      <c r="H405" s="157"/>
      <c r="I405" s="117"/>
      <c r="J405" s="117"/>
      <c r="K405" s="117"/>
      <c r="L405" s="117"/>
      <c r="M405" s="117"/>
      <c r="N405" s="117"/>
      <c r="O405" s="117"/>
      <c r="P405" s="117"/>
      <c r="Q405" s="117"/>
      <c r="R405" s="117"/>
      <c r="S405" s="117"/>
      <c r="T405" s="117"/>
      <c r="U405" s="117"/>
      <c r="V405" s="117"/>
    </row>
    <row r="406" spans="3:22" ht="15.75" customHeight="1">
      <c r="C406" s="117"/>
      <c r="D406" s="115"/>
      <c r="E406" s="115"/>
      <c r="F406" s="115"/>
      <c r="G406" s="117"/>
      <c r="H406" s="157"/>
      <c r="I406" s="117"/>
      <c r="J406" s="117"/>
      <c r="K406" s="117"/>
      <c r="L406" s="117"/>
      <c r="M406" s="117"/>
      <c r="N406" s="117"/>
      <c r="O406" s="117"/>
      <c r="P406" s="117"/>
      <c r="Q406" s="117"/>
      <c r="R406" s="117"/>
      <c r="S406" s="117"/>
      <c r="T406" s="117"/>
      <c r="U406" s="117"/>
      <c r="V406" s="117"/>
    </row>
    <row r="407" spans="3:22" ht="15.75" customHeight="1">
      <c r="C407" s="117"/>
      <c r="D407" s="115"/>
      <c r="E407" s="115"/>
      <c r="F407" s="115"/>
      <c r="G407" s="117"/>
      <c r="H407" s="157"/>
      <c r="I407" s="117"/>
      <c r="J407" s="117"/>
      <c r="K407" s="117"/>
      <c r="L407" s="117"/>
      <c r="M407" s="117"/>
      <c r="N407" s="117"/>
      <c r="O407" s="117"/>
      <c r="P407" s="117"/>
      <c r="Q407" s="117"/>
      <c r="R407" s="117"/>
      <c r="S407" s="117"/>
      <c r="T407" s="117"/>
      <c r="U407" s="117"/>
      <c r="V407" s="117"/>
    </row>
    <row r="408" spans="3:22" ht="15.75" customHeight="1">
      <c r="C408" s="117"/>
      <c r="D408" s="115"/>
      <c r="E408" s="115"/>
      <c r="F408" s="115"/>
      <c r="G408" s="117"/>
      <c r="H408" s="157"/>
      <c r="I408" s="117"/>
      <c r="J408" s="117"/>
      <c r="K408" s="117"/>
      <c r="L408" s="117"/>
      <c r="M408" s="117"/>
      <c r="N408" s="117"/>
      <c r="O408" s="117"/>
      <c r="P408" s="117"/>
      <c r="Q408" s="117"/>
      <c r="R408" s="117"/>
      <c r="S408" s="117"/>
      <c r="T408" s="117"/>
      <c r="U408" s="117"/>
      <c r="V408" s="117"/>
    </row>
    <row r="409" spans="3:22" ht="15.75" customHeight="1">
      <c r="C409" s="117"/>
      <c r="D409" s="115"/>
      <c r="E409" s="115"/>
      <c r="F409" s="115"/>
      <c r="G409" s="117"/>
      <c r="H409" s="157"/>
      <c r="I409" s="117"/>
      <c r="J409" s="117"/>
      <c r="K409" s="117"/>
      <c r="L409" s="117"/>
      <c r="M409" s="117"/>
      <c r="N409" s="117"/>
      <c r="O409" s="117"/>
      <c r="P409" s="117"/>
      <c r="Q409" s="117"/>
      <c r="R409" s="117"/>
      <c r="S409" s="117"/>
      <c r="T409" s="117"/>
      <c r="U409" s="117"/>
      <c r="V409" s="117"/>
    </row>
    <row r="410" spans="3:22" ht="15.75" customHeight="1">
      <c r="C410" s="117"/>
      <c r="D410" s="115"/>
      <c r="E410" s="115"/>
      <c r="F410" s="115"/>
      <c r="G410" s="117"/>
      <c r="H410" s="157"/>
      <c r="I410" s="117"/>
      <c r="J410" s="117"/>
      <c r="K410" s="117"/>
      <c r="L410" s="117"/>
      <c r="M410" s="117"/>
      <c r="N410" s="117"/>
      <c r="O410" s="117"/>
      <c r="P410" s="117"/>
      <c r="Q410" s="117"/>
      <c r="R410" s="117"/>
      <c r="S410" s="117"/>
      <c r="T410" s="117"/>
      <c r="U410" s="117"/>
      <c r="V410" s="117"/>
    </row>
    <row r="411" spans="3:22" ht="15.75" customHeight="1">
      <c r="C411" s="117"/>
      <c r="D411" s="115"/>
      <c r="E411" s="115"/>
      <c r="F411" s="115"/>
      <c r="G411" s="117"/>
      <c r="H411" s="157"/>
      <c r="I411" s="117"/>
      <c r="J411" s="117"/>
      <c r="K411" s="117"/>
      <c r="L411" s="117"/>
      <c r="M411" s="117"/>
      <c r="N411" s="117"/>
      <c r="O411" s="117"/>
      <c r="P411" s="117"/>
      <c r="Q411" s="117"/>
      <c r="R411" s="117"/>
      <c r="S411" s="117"/>
      <c r="T411" s="117"/>
      <c r="U411" s="117"/>
      <c r="V411" s="117"/>
    </row>
    <row r="412" spans="3:22" ht="15.75" customHeight="1">
      <c r="C412" s="117"/>
      <c r="D412" s="115"/>
      <c r="E412" s="115"/>
      <c r="F412" s="115"/>
      <c r="G412" s="117"/>
      <c r="H412" s="157"/>
      <c r="I412" s="117"/>
      <c r="J412" s="117"/>
      <c r="K412" s="117"/>
      <c r="L412" s="117"/>
      <c r="M412" s="117"/>
      <c r="N412" s="117"/>
      <c r="O412" s="117"/>
      <c r="P412" s="117"/>
      <c r="Q412" s="117"/>
      <c r="R412" s="117"/>
      <c r="S412" s="117"/>
      <c r="T412" s="117"/>
      <c r="U412" s="117"/>
      <c r="V412" s="117"/>
    </row>
    <row r="413" spans="3:22" ht="15.75" customHeight="1">
      <c r="C413" s="117"/>
      <c r="D413" s="115"/>
      <c r="E413" s="115"/>
      <c r="F413" s="115"/>
      <c r="G413" s="117"/>
      <c r="H413" s="157"/>
      <c r="I413" s="117"/>
      <c r="J413" s="117"/>
      <c r="K413" s="117"/>
      <c r="L413" s="117"/>
      <c r="M413" s="117"/>
      <c r="N413" s="117"/>
      <c r="O413" s="117"/>
      <c r="P413" s="117"/>
      <c r="Q413" s="117"/>
      <c r="R413" s="117"/>
      <c r="S413" s="117"/>
      <c r="T413" s="117"/>
      <c r="U413" s="117"/>
      <c r="V413" s="117"/>
    </row>
    <row r="414" spans="3:22" ht="15.75" customHeight="1">
      <c r="C414" s="117"/>
      <c r="D414" s="115"/>
      <c r="E414" s="115"/>
      <c r="F414" s="115"/>
      <c r="G414" s="117"/>
      <c r="H414" s="157"/>
      <c r="I414" s="117"/>
      <c r="J414" s="117"/>
      <c r="K414" s="117"/>
      <c r="L414" s="117"/>
      <c r="M414" s="117"/>
      <c r="N414" s="117"/>
      <c r="O414" s="117"/>
      <c r="P414" s="117"/>
      <c r="Q414" s="117"/>
      <c r="R414" s="117"/>
      <c r="S414" s="117"/>
      <c r="T414" s="117"/>
      <c r="U414" s="117"/>
      <c r="V414" s="117"/>
    </row>
    <row r="415" spans="3:22" ht="15.75" customHeight="1">
      <c r="C415" s="117"/>
      <c r="D415" s="115"/>
      <c r="E415" s="115"/>
      <c r="F415" s="115"/>
      <c r="G415" s="117"/>
      <c r="H415" s="157"/>
      <c r="I415" s="117"/>
      <c r="J415" s="117"/>
      <c r="K415" s="117"/>
      <c r="L415" s="117"/>
      <c r="M415" s="117"/>
      <c r="N415" s="117"/>
      <c r="O415" s="117"/>
      <c r="P415" s="117"/>
      <c r="Q415" s="117"/>
      <c r="R415" s="117"/>
      <c r="S415" s="117"/>
      <c r="T415" s="117"/>
      <c r="U415" s="117"/>
      <c r="V415" s="117"/>
    </row>
    <row r="416" spans="3:22" ht="15.75" customHeight="1">
      <c r="C416" s="117"/>
      <c r="D416" s="115"/>
      <c r="E416" s="115"/>
      <c r="F416" s="115"/>
      <c r="G416" s="117"/>
      <c r="H416" s="157"/>
      <c r="I416" s="117"/>
      <c r="J416" s="117"/>
      <c r="K416" s="117"/>
      <c r="L416" s="117"/>
      <c r="M416" s="117"/>
      <c r="N416" s="117"/>
      <c r="O416" s="117"/>
      <c r="P416" s="117"/>
      <c r="Q416" s="117"/>
      <c r="R416" s="117"/>
      <c r="S416" s="117"/>
      <c r="T416" s="117"/>
      <c r="U416" s="117"/>
      <c r="V416" s="117"/>
    </row>
    <row r="417" spans="3:22" ht="15.75" customHeight="1">
      <c r="C417" s="117"/>
      <c r="D417" s="115"/>
      <c r="E417" s="115"/>
      <c r="F417" s="115"/>
      <c r="G417" s="117"/>
      <c r="H417" s="157"/>
      <c r="I417" s="117"/>
      <c r="J417" s="117"/>
      <c r="K417" s="117"/>
      <c r="L417" s="117"/>
      <c r="M417" s="117"/>
      <c r="N417" s="117"/>
      <c r="O417" s="117"/>
      <c r="P417" s="117"/>
      <c r="Q417" s="117"/>
      <c r="R417" s="117"/>
      <c r="S417" s="117"/>
      <c r="T417" s="117"/>
      <c r="U417" s="117"/>
      <c r="V417" s="117"/>
    </row>
    <row r="418" spans="3:22" ht="15.75" customHeight="1">
      <c r="C418" s="117"/>
      <c r="D418" s="115"/>
      <c r="E418" s="115"/>
      <c r="F418" s="115"/>
      <c r="G418" s="117"/>
      <c r="H418" s="157"/>
      <c r="I418" s="117"/>
      <c r="J418" s="117"/>
      <c r="K418" s="117"/>
      <c r="L418" s="117"/>
      <c r="M418" s="117"/>
      <c r="N418" s="117"/>
      <c r="O418" s="117"/>
      <c r="P418" s="117"/>
      <c r="Q418" s="117"/>
      <c r="R418" s="117"/>
      <c r="S418" s="117"/>
      <c r="T418" s="117"/>
      <c r="U418" s="117"/>
      <c r="V418" s="117"/>
    </row>
    <row r="419" spans="3:22" ht="15.75" customHeight="1">
      <c r="C419" s="117"/>
      <c r="D419" s="115"/>
      <c r="E419" s="115"/>
      <c r="F419" s="115"/>
      <c r="G419" s="117"/>
      <c r="H419" s="157"/>
      <c r="I419" s="117"/>
      <c r="J419" s="117"/>
      <c r="K419" s="117"/>
      <c r="L419" s="117"/>
      <c r="M419" s="117"/>
      <c r="N419" s="117"/>
      <c r="O419" s="117"/>
      <c r="P419" s="117"/>
      <c r="Q419" s="117"/>
      <c r="R419" s="117"/>
      <c r="S419" s="117"/>
      <c r="T419" s="117"/>
      <c r="U419" s="117"/>
      <c r="V419" s="117"/>
    </row>
    <row r="420" spans="3:22" ht="15.75" customHeight="1">
      <c r="C420" s="117"/>
      <c r="D420" s="115"/>
      <c r="E420" s="115"/>
      <c r="F420" s="115"/>
      <c r="G420" s="117"/>
      <c r="H420" s="157"/>
      <c r="I420" s="117"/>
      <c r="J420" s="117"/>
      <c r="K420" s="117"/>
      <c r="L420" s="117"/>
      <c r="M420" s="117"/>
      <c r="N420" s="117"/>
      <c r="O420" s="117"/>
      <c r="P420" s="117"/>
      <c r="Q420" s="117"/>
      <c r="R420" s="117"/>
      <c r="S420" s="117"/>
      <c r="T420" s="117"/>
      <c r="U420" s="117"/>
      <c r="V420" s="117"/>
    </row>
    <row r="421" spans="3:22" ht="15.75" customHeight="1">
      <c r="C421" s="117"/>
      <c r="D421" s="115"/>
      <c r="E421" s="115"/>
      <c r="F421" s="115"/>
      <c r="G421" s="117"/>
      <c r="H421" s="157"/>
      <c r="I421" s="117"/>
      <c r="J421" s="117"/>
      <c r="K421" s="117"/>
      <c r="L421" s="117"/>
      <c r="M421" s="117"/>
      <c r="N421" s="117"/>
      <c r="O421" s="117"/>
      <c r="P421" s="117"/>
      <c r="Q421" s="117"/>
      <c r="R421" s="117"/>
      <c r="S421" s="117"/>
      <c r="T421" s="117"/>
      <c r="U421" s="117"/>
      <c r="V421" s="117"/>
    </row>
    <row r="422" spans="3:22" ht="15.75" customHeight="1">
      <c r="C422" s="117"/>
      <c r="D422" s="115"/>
      <c r="E422" s="115"/>
      <c r="F422" s="115"/>
      <c r="G422" s="117"/>
      <c r="H422" s="157"/>
      <c r="I422" s="117"/>
      <c r="J422" s="117"/>
      <c r="K422" s="117"/>
      <c r="L422" s="117"/>
      <c r="M422" s="117"/>
      <c r="N422" s="117"/>
      <c r="O422" s="117"/>
      <c r="P422" s="117"/>
      <c r="Q422" s="117"/>
      <c r="R422" s="117"/>
      <c r="S422" s="117"/>
      <c r="T422" s="117"/>
      <c r="U422" s="117"/>
      <c r="V422" s="117"/>
    </row>
    <row r="423" spans="3:22" ht="15.75" customHeight="1">
      <c r="C423" s="117"/>
      <c r="D423" s="115"/>
      <c r="E423" s="115"/>
      <c r="F423" s="115"/>
      <c r="G423" s="117"/>
      <c r="H423" s="157"/>
      <c r="I423" s="117"/>
      <c r="J423" s="117"/>
      <c r="K423" s="117"/>
      <c r="L423" s="117"/>
      <c r="M423" s="117"/>
      <c r="N423" s="117"/>
      <c r="O423" s="117"/>
      <c r="P423" s="117"/>
      <c r="Q423" s="117"/>
      <c r="R423" s="117"/>
      <c r="S423" s="117"/>
      <c r="T423" s="117"/>
      <c r="U423" s="117"/>
      <c r="V423" s="117"/>
    </row>
    <row r="424" spans="3:22" ht="15.75" customHeight="1">
      <c r="C424" s="117"/>
      <c r="D424" s="115"/>
      <c r="E424" s="115"/>
      <c r="F424" s="115"/>
      <c r="G424" s="117"/>
      <c r="H424" s="157"/>
      <c r="I424" s="117"/>
      <c r="J424" s="117"/>
      <c r="K424" s="117"/>
      <c r="L424" s="117"/>
      <c r="M424" s="117"/>
      <c r="N424" s="117"/>
      <c r="O424" s="117"/>
      <c r="P424" s="117"/>
      <c r="Q424" s="117"/>
      <c r="R424" s="117"/>
      <c r="S424" s="117"/>
      <c r="T424" s="117"/>
      <c r="U424" s="117"/>
      <c r="V424" s="117"/>
    </row>
    <row r="425" spans="3:22" ht="15.75" customHeight="1">
      <c r="C425" s="117"/>
      <c r="D425" s="115"/>
      <c r="E425" s="115"/>
      <c r="F425" s="115"/>
      <c r="G425" s="117"/>
      <c r="H425" s="157"/>
      <c r="I425" s="117"/>
      <c r="J425" s="117"/>
      <c r="K425" s="117"/>
      <c r="L425" s="117"/>
      <c r="M425" s="117"/>
      <c r="N425" s="117"/>
      <c r="O425" s="117"/>
      <c r="P425" s="117"/>
      <c r="Q425" s="117"/>
      <c r="R425" s="117"/>
      <c r="S425" s="117"/>
      <c r="T425" s="117"/>
      <c r="U425" s="117"/>
      <c r="V425" s="117"/>
    </row>
    <row r="426" spans="3:22" ht="15.75" customHeight="1">
      <c r="C426" s="117"/>
      <c r="D426" s="115"/>
      <c r="E426" s="115"/>
      <c r="F426" s="115"/>
      <c r="G426" s="117"/>
      <c r="H426" s="157"/>
      <c r="I426" s="117"/>
      <c r="J426" s="117"/>
      <c r="K426" s="117"/>
      <c r="L426" s="117"/>
      <c r="M426" s="117"/>
      <c r="N426" s="117"/>
      <c r="O426" s="117"/>
      <c r="P426" s="117"/>
      <c r="Q426" s="117"/>
      <c r="R426" s="117"/>
      <c r="S426" s="117"/>
      <c r="T426" s="117"/>
      <c r="U426" s="117"/>
      <c r="V426" s="117"/>
    </row>
    <row r="427" spans="3:22" ht="15.75" customHeight="1">
      <c r="C427" s="117"/>
      <c r="D427" s="115"/>
      <c r="E427" s="115"/>
      <c r="F427" s="115"/>
      <c r="G427" s="117"/>
      <c r="H427" s="157"/>
      <c r="I427" s="117"/>
      <c r="J427" s="117"/>
      <c r="K427" s="117"/>
      <c r="L427" s="117"/>
      <c r="M427" s="117"/>
      <c r="N427" s="117"/>
      <c r="O427" s="117"/>
      <c r="P427" s="117"/>
      <c r="Q427" s="117"/>
      <c r="R427" s="117"/>
      <c r="S427" s="117"/>
      <c r="T427" s="117"/>
      <c r="U427" s="117"/>
      <c r="V427" s="117"/>
    </row>
    <row r="428" spans="3:22" ht="15.75" customHeight="1">
      <c r="C428" s="117"/>
      <c r="D428" s="115"/>
      <c r="E428" s="115"/>
      <c r="F428" s="115"/>
      <c r="G428" s="117"/>
      <c r="H428" s="157"/>
      <c r="I428" s="117"/>
      <c r="J428" s="117"/>
      <c r="K428" s="117"/>
      <c r="L428" s="117"/>
      <c r="M428" s="117"/>
      <c r="N428" s="117"/>
      <c r="O428" s="117"/>
      <c r="P428" s="117"/>
      <c r="Q428" s="117"/>
      <c r="R428" s="117"/>
      <c r="S428" s="117"/>
      <c r="T428" s="117"/>
      <c r="U428" s="117"/>
      <c r="V428" s="117"/>
    </row>
    <row r="429" spans="3:22" ht="15.75" customHeight="1">
      <c r="C429" s="117"/>
      <c r="D429" s="115"/>
      <c r="E429" s="115"/>
      <c r="F429" s="115"/>
      <c r="G429" s="117"/>
      <c r="H429" s="157"/>
      <c r="I429" s="117"/>
      <c r="J429" s="117"/>
      <c r="K429" s="117"/>
      <c r="L429" s="117"/>
      <c r="M429" s="117"/>
      <c r="N429" s="117"/>
      <c r="O429" s="117"/>
      <c r="P429" s="117"/>
      <c r="Q429" s="117"/>
      <c r="R429" s="117"/>
      <c r="S429" s="117"/>
      <c r="T429" s="117"/>
      <c r="U429" s="117"/>
      <c r="V429" s="117"/>
    </row>
    <row r="430" spans="3:22" ht="15.75" customHeight="1">
      <c r="C430" s="117"/>
      <c r="D430" s="115"/>
      <c r="E430" s="115"/>
      <c r="F430" s="115"/>
      <c r="G430" s="117"/>
      <c r="H430" s="157"/>
      <c r="I430" s="117"/>
      <c r="J430" s="117"/>
      <c r="K430" s="117"/>
      <c r="L430" s="117"/>
      <c r="M430" s="117"/>
      <c r="N430" s="117"/>
      <c r="O430" s="117"/>
      <c r="P430" s="117"/>
      <c r="Q430" s="117"/>
      <c r="R430" s="117"/>
      <c r="S430" s="117"/>
      <c r="T430" s="117"/>
      <c r="U430" s="117"/>
      <c r="V430" s="117"/>
    </row>
    <row r="431" spans="3:22" ht="15.75" customHeight="1">
      <c r="C431" s="117"/>
      <c r="D431" s="115"/>
      <c r="E431" s="115"/>
      <c r="F431" s="115"/>
      <c r="G431" s="117"/>
      <c r="H431" s="157"/>
      <c r="I431" s="117"/>
      <c r="J431" s="117"/>
      <c r="K431" s="117"/>
      <c r="L431" s="117"/>
      <c r="M431" s="117"/>
      <c r="N431" s="117"/>
      <c r="O431" s="117"/>
      <c r="P431" s="117"/>
      <c r="Q431" s="117"/>
      <c r="R431" s="117"/>
      <c r="S431" s="117"/>
      <c r="T431" s="117"/>
      <c r="U431" s="117"/>
      <c r="V431" s="117"/>
    </row>
    <row r="432" spans="3:22" ht="15.75" customHeight="1">
      <c r="C432" s="117"/>
      <c r="D432" s="115"/>
      <c r="E432" s="115"/>
      <c r="F432" s="115"/>
      <c r="G432" s="117"/>
      <c r="H432" s="157"/>
      <c r="I432" s="117"/>
      <c r="J432" s="117"/>
      <c r="K432" s="117"/>
      <c r="L432" s="117"/>
      <c r="M432" s="117"/>
      <c r="N432" s="117"/>
      <c r="O432" s="117"/>
      <c r="P432" s="117"/>
      <c r="Q432" s="117"/>
      <c r="R432" s="117"/>
      <c r="S432" s="117"/>
      <c r="T432" s="117"/>
      <c r="U432" s="117"/>
      <c r="V432" s="117"/>
    </row>
    <row r="433" spans="3:22" ht="15.75" customHeight="1">
      <c r="C433" s="117"/>
      <c r="D433" s="115"/>
      <c r="E433" s="115"/>
      <c r="F433" s="115"/>
      <c r="G433" s="117"/>
      <c r="H433" s="157"/>
      <c r="I433" s="117"/>
      <c r="J433" s="117"/>
      <c r="K433" s="117"/>
      <c r="L433" s="117"/>
      <c r="M433" s="117"/>
      <c r="N433" s="117"/>
      <c r="O433" s="117"/>
      <c r="P433" s="117"/>
      <c r="Q433" s="117"/>
      <c r="R433" s="117"/>
      <c r="S433" s="117"/>
      <c r="T433" s="117"/>
      <c r="U433" s="117"/>
      <c r="V433" s="117"/>
    </row>
    <row r="434" spans="3:22" ht="15.75" customHeight="1">
      <c r="C434" s="117"/>
      <c r="D434" s="115"/>
      <c r="E434" s="115"/>
      <c r="F434" s="115"/>
      <c r="G434" s="117"/>
      <c r="H434" s="157"/>
      <c r="I434" s="117"/>
      <c r="J434" s="117"/>
      <c r="K434" s="117"/>
      <c r="L434" s="117"/>
      <c r="M434" s="117"/>
      <c r="N434" s="117"/>
      <c r="O434" s="117"/>
      <c r="P434" s="117"/>
      <c r="Q434" s="117"/>
      <c r="R434" s="117"/>
      <c r="S434" s="117"/>
      <c r="T434" s="117"/>
      <c r="U434" s="117"/>
      <c r="V434" s="117"/>
    </row>
    <row r="435" spans="3:22" ht="15.75" customHeight="1">
      <c r="C435" s="117"/>
      <c r="D435" s="115"/>
      <c r="E435" s="115"/>
      <c r="F435" s="115"/>
      <c r="G435" s="117"/>
      <c r="H435" s="157"/>
      <c r="I435" s="117"/>
      <c r="J435" s="117"/>
      <c r="K435" s="117"/>
      <c r="L435" s="117"/>
      <c r="M435" s="117"/>
      <c r="N435" s="117"/>
      <c r="O435" s="117"/>
      <c r="P435" s="117"/>
      <c r="Q435" s="117"/>
      <c r="R435" s="117"/>
      <c r="S435" s="117"/>
      <c r="T435" s="117"/>
      <c r="U435" s="117"/>
      <c r="V435" s="117"/>
    </row>
    <row r="436" spans="3:22" ht="15.75" customHeight="1">
      <c r="C436" s="117"/>
      <c r="D436" s="115"/>
      <c r="E436" s="115"/>
      <c r="F436" s="115"/>
      <c r="G436" s="117"/>
      <c r="H436" s="157"/>
      <c r="I436" s="117"/>
      <c r="J436" s="117"/>
      <c r="K436" s="117"/>
      <c r="L436" s="117"/>
      <c r="M436" s="117"/>
      <c r="N436" s="117"/>
      <c r="O436" s="117"/>
      <c r="P436" s="117"/>
      <c r="Q436" s="117"/>
      <c r="R436" s="117"/>
      <c r="S436" s="117"/>
      <c r="T436" s="117"/>
      <c r="U436" s="117"/>
      <c r="V436" s="117"/>
    </row>
    <row r="437" spans="3:22" ht="15.75" customHeight="1">
      <c r="C437" s="117"/>
      <c r="D437" s="115"/>
      <c r="E437" s="115"/>
      <c r="F437" s="115"/>
      <c r="G437" s="117"/>
      <c r="H437" s="157"/>
      <c r="I437" s="117"/>
      <c r="J437" s="117"/>
      <c r="K437" s="117"/>
      <c r="L437" s="117"/>
      <c r="M437" s="117"/>
      <c r="N437" s="117"/>
      <c r="O437" s="117"/>
      <c r="P437" s="117"/>
      <c r="Q437" s="117"/>
      <c r="R437" s="117"/>
      <c r="S437" s="117"/>
      <c r="T437" s="117"/>
      <c r="U437" s="117"/>
      <c r="V437" s="117"/>
    </row>
    <row r="438" spans="3:22" ht="15.75" customHeight="1">
      <c r="C438" s="117"/>
      <c r="D438" s="115"/>
      <c r="E438" s="115"/>
      <c r="F438" s="115"/>
      <c r="G438" s="117"/>
      <c r="H438" s="157"/>
      <c r="I438" s="117"/>
      <c r="J438" s="117"/>
      <c r="K438" s="117"/>
      <c r="L438" s="117"/>
      <c r="M438" s="117"/>
      <c r="N438" s="117"/>
      <c r="O438" s="117"/>
      <c r="P438" s="117"/>
      <c r="Q438" s="117"/>
      <c r="R438" s="117"/>
      <c r="S438" s="117"/>
      <c r="T438" s="117"/>
      <c r="U438" s="117"/>
      <c r="V438" s="117"/>
    </row>
    <row r="439" spans="3:22" ht="15.75" customHeight="1">
      <c r="C439" s="117"/>
      <c r="D439" s="115"/>
      <c r="E439" s="115"/>
      <c r="F439" s="115"/>
      <c r="G439" s="117"/>
      <c r="H439" s="157"/>
      <c r="I439" s="117"/>
      <c r="J439" s="117"/>
      <c r="K439" s="117"/>
      <c r="L439" s="117"/>
      <c r="M439" s="117"/>
      <c r="N439" s="117"/>
      <c r="O439" s="117"/>
      <c r="P439" s="117"/>
      <c r="Q439" s="117"/>
      <c r="R439" s="117"/>
      <c r="S439" s="117"/>
      <c r="T439" s="117"/>
      <c r="U439" s="117"/>
      <c r="V439" s="117"/>
    </row>
    <row r="440" spans="3:22" ht="15.75" customHeight="1">
      <c r="C440" s="117"/>
      <c r="D440" s="115"/>
      <c r="E440" s="115"/>
      <c r="F440" s="115"/>
      <c r="G440" s="117"/>
      <c r="H440" s="157"/>
      <c r="I440" s="117"/>
      <c r="J440" s="117"/>
      <c r="K440" s="117"/>
      <c r="L440" s="117"/>
      <c r="M440" s="117"/>
      <c r="N440" s="117"/>
      <c r="O440" s="117"/>
      <c r="P440" s="117"/>
      <c r="Q440" s="117"/>
      <c r="R440" s="117"/>
      <c r="S440" s="117"/>
      <c r="T440" s="117"/>
      <c r="U440" s="117"/>
      <c r="V440" s="117"/>
    </row>
    <row r="441" spans="3:22" ht="15.75" customHeight="1">
      <c r="C441" s="117"/>
      <c r="D441" s="115"/>
      <c r="E441" s="115"/>
      <c r="F441" s="115"/>
      <c r="G441" s="117"/>
      <c r="H441" s="157"/>
      <c r="I441" s="117"/>
      <c r="J441" s="117"/>
      <c r="K441" s="117"/>
      <c r="L441" s="117"/>
      <c r="M441" s="117"/>
      <c r="N441" s="117"/>
      <c r="O441" s="117"/>
      <c r="P441" s="117"/>
      <c r="Q441" s="117"/>
      <c r="R441" s="117"/>
      <c r="S441" s="117"/>
      <c r="T441" s="117"/>
      <c r="U441" s="117"/>
      <c r="V441" s="117"/>
    </row>
    <row r="442" spans="3:22" ht="15.75" customHeight="1">
      <c r="C442" s="117"/>
      <c r="D442" s="115"/>
      <c r="E442" s="115"/>
      <c r="F442" s="115"/>
      <c r="G442" s="117"/>
      <c r="H442" s="157"/>
      <c r="I442" s="117"/>
      <c r="J442" s="117"/>
      <c r="K442" s="117"/>
      <c r="L442" s="117"/>
      <c r="M442" s="117"/>
      <c r="N442" s="117"/>
      <c r="O442" s="117"/>
      <c r="P442" s="117"/>
      <c r="Q442" s="117"/>
      <c r="R442" s="117"/>
      <c r="S442" s="117"/>
      <c r="T442" s="117"/>
      <c r="U442" s="117"/>
      <c r="V442" s="117"/>
    </row>
    <row r="443" spans="3:22" ht="15.75" customHeight="1">
      <c r="C443" s="117"/>
      <c r="D443" s="115"/>
      <c r="E443" s="115"/>
      <c r="F443" s="115"/>
      <c r="G443" s="117"/>
      <c r="H443" s="157"/>
      <c r="I443" s="117"/>
      <c r="J443" s="117"/>
      <c r="K443" s="117"/>
      <c r="L443" s="117"/>
      <c r="M443" s="117"/>
      <c r="N443" s="117"/>
      <c r="O443" s="117"/>
      <c r="P443" s="117"/>
      <c r="Q443" s="117"/>
      <c r="R443" s="117"/>
      <c r="S443" s="117"/>
      <c r="T443" s="117"/>
      <c r="U443" s="117"/>
      <c r="V443" s="117"/>
    </row>
    <row r="444" spans="3:22" ht="15.75" customHeight="1">
      <c r="C444" s="117"/>
      <c r="D444" s="115"/>
      <c r="E444" s="115"/>
      <c r="F444" s="115"/>
      <c r="G444" s="117"/>
      <c r="H444" s="157"/>
      <c r="I444" s="117"/>
      <c r="J444" s="117"/>
      <c r="K444" s="117"/>
      <c r="L444" s="117"/>
      <c r="M444" s="117"/>
      <c r="N444" s="117"/>
      <c r="O444" s="117"/>
      <c r="P444" s="117"/>
      <c r="Q444" s="117"/>
      <c r="R444" s="117"/>
      <c r="S444" s="117"/>
      <c r="T444" s="117"/>
      <c r="U444" s="117"/>
      <c r="V444" s="117"/>
    </row>
    <row r="445" spans="3:22" ht="15.75" customHeight="1">
      <c r="C445" s="117"/>
      <c r="D445" s="115"/>
      <c r="E445" s="115"/>
      <c r="F445" s="115"/>
      <c r="G445" s="117"/>
      <c r="H445" s="157"/>
      <c r="I445" s="117"/>
      <c r="J445" s="117"/>
      <c r="K445" s="117"/>
      <c r="L445" s="117"/>
      <c r="M445" s="117"/>
      <c r="N445" s="117"/>
      <c r="O445" s="117"/>
      <c r="P445" s="117"/>
      <c r="Q445" s="117"/>
      <c r="R445" s="117"/>
      <c r="S445" s="117"/>
      <c r="T445" s="117"/>
      <c r="U445" s="117"/>
      <c r="V445" s="117"/>
    </row>
    <row r="446" spans="3:22" ht="15.75" customHeight="1">
      <c r="C446" s="117"/>
      <c r="D446" s="115"/>
      <c r="E446" s="115"/>
      <c r="F446" s="115"/>
      <c r="G446" s="117"/>
      <c r="H446" s="157"/>
      <c r="I446" s="117"/>
      <c r="J446" s="117"/>
      <c r="K446" s="117"/>
      <c r="L446" s="117"/>
      <c r="M446" s="117"/>
      <c r="N446" s="117"/>
      <c r="O446" s="117"/>
      <c r="P446" s="117"/>
      <c r="Q446" s="117"/>
      <c r="R446" s="117"/>
      <c r="S446" s="117"/>
      <c r="T446" s="117"/>
      <c r="U446" s="117"/>
      <c r="V446" s="117"/>
    </row>
    <row r="447" spans="3:22" ht="15.75" customHeight="1">
      <c r="C447" s="117"/>
      <c r="D447" s="115"/>
      <c r="E447" s="115"/>
      <c r="F447" s="115"/>
      <c r="G447" s="117"/>
      <c r="H447" s="157"/>
      <c r="I447" s="117"/>
      <c r="J447" s="117"/>
      <c r="K447" s="117"/>
      <c r="L447" s="117"/>
      <c r="M447" s="117"/>
      <c r="N447" s="117"/>
      <c r="O447" s="117"/>
      <c r="P447" s="117"/>
      <c r="Q447" s="117"/>
      <c r="R447" s="117"/>
      <c r="S447" s="117"/>
      <c r="T447" s="117"/>
      <c r="U447" s="117"/>
      <c r="V447" s="117"/>
    </row>
    <row r="448" spans="3:22" ht="15.75" customHeight="1">
      <c r="C448" s="117"/>
      <c r="D448" s="115"/>
      <c r="E448" s="115"/>
      <c r="F448" s="115"/>
      <c r="G448" s="117"/>
      <c r="H448" s="157"/>
      <c r="I448" s="117"/>
      <c r="J448" s="117"/>
      <c r="K448" s="117"/>
      <c r="L448" s="117"/>
      <c r="M448" s="117"/>
      <c r="N448" s="117"/>
      <c r="O448" s="117"/>
      <c r="P448" s="117"/>
      <c r="Q448" s="117"/>
      <c r="R448" s="117"/>
      <c r="S448" s="117"/>
      <c r="T448" s="117"/>
      <c r="U448" s="117"/>
      <c r="V448" s="117"/>
    </row>
    <row r="449" spans="3:22" ht="15.75" customHeight="1">
      <c r="C449" s="117"/>
      <c r="D449" s="115"/>
      <c r="E449" s="115"/>
      <c r="F449" s="115"/>
      <c r="G449" s="117"/>
      <c r="H449" s="157"/>
      <c r="I449" s="117"/>
      <c r="J449" s="117"/>
      <c r="K449" s="117"/>
      <c r="L449" s="117"/>
      <c r="M449" s="117"/>
      <c r="N449" s="117"/>
      <c r="O449" s="117"/>
      <c r="P449" s="117"/>
      <c r="Q449" s="117"/>
      <c r="R449" s="117"/>
      <c r="S449" s="117"/>
      <c r="T449" s="117"/>
      <c r="U449" s="117"/>
      <c r="V449" s="117"/>
    </row>
    <row r="450" spans="3:22" ht="15.75" customHeight="1">
      <c r="C450" s="117"/>
      <c r="D450" s="115"/>
      <c r="E450" s="115"/>
      <c r="F450" s="115"/>
      <c r="G450" s="117"/>
      <c r="H450" s="157"/>
      <c r="I450" s="117"/>
      <c r="J450" s="117"/>
      <c r="K450" s="117"/>
      <c r="L450" s="117"/>
      <c r="M450" s="117"/>
      <c r="N450" s="117"/>
      <c r="O450" s="117"/>
      <c r="P450" s="117"/>
      <c r="Q450" s="117"/>
      <c r="R450" s="117"/>
      <c r="S450" s="117"/>
      <c r="T450" s="117"/>
      <c r="U450" s="117"/>
      <c r="V450" s="117"/>
    </row>
    <row r="451" spans="3:22" ht="15.75" customHeight="1">
      <c r="C451" s="117"/>
      <c r="D451" s="115"/>
      <c r="E451" s="115"/>
      <c r="F451" s="115"/>
      <c r="G451" s="117"/>
      <c r="H451" s="157"/>
      <c r="I451" s="117"/>
      <c r="J451" s="117"/>
      <c r="K451" s="117"/>
      <c r="L451" s="117"/>
      <c r="M451" s="117"/>
      <c r="N451" s="117"/>
      <c r="O451" s="117"/>
      <c r="P451" s="117"/>
      <c r="Q451" s="117"/>
      <c r="R451" s="117"/>
      <c r="S451" s="117"/>
      <c r="T451" s="117"/>
      <c r="U451" s="117"/>
      <c r="V451" s="117"/>
    </row>
    <row r="452" spans="3:22" ht="15.75" customHeight="1">
      <c r="C452" s="117"/>
      <c r="D452" s="115"/>
      <c r="E452" s="115"/>
      <c r="F452" s="115"/>
      <c r="G452" s="117"/>
      <c r="H452" s="157"/>
      <c r="I452" s="117"/>
      <c r="J452" s="117"/>
      <c r="K452" s="117"/>
      <c r="L452" s="117"/>
      <c r="M452" s="117"/>
      <c r="N452" s="117"/>
      <c r="O452" s="117"/>
      <c r="P452" s="117"/>
      <c r="Q452" s="117"/>
      <c r="R452" s="117"/>
      <c r="S452" s="117"/>
      <c r="T452" s="117"/>
      <c r="U452" s="117"/>
      <c r="V452" s="117"/>
    </row>
    <row r="453" spans="3:22" ht="15.75" customHeight="1">
      <c r="C453" s="117"/>
      <c r="D453" s="115"/>
      <c r="E453" s="115"/>
      <c r="F453" s="115"/>
      <c r="G453" s="117"/>
      <c r="H453" s="157"/>
      <c r="I453" s="117"/>
      <c r="J453" s="117"/>
      <c r="K453" s="117"/>
      <c r="L453" s="117"/>
      <c r="M453" s="117"/>
      <c r="N453" s="117"/>
      <c r="O453" s="117"/>
      <c r="P453" s="117"/>
      <c r="Q453" s="117"/>
      <c r="R453" s="117"/>
      <c r="S453" s="117"/>
      <c r="T453" s="117"/>
      <c r="U453" s="117"/>
      <c r="V453" s="117"/>
    </row>
    <row r="454" spans="3:22" ht="15.75" customHeight="1">
      <c r="C454" s="117"/>
      <c r="D454" s="115"/>
      <c r="E454" s="115"/>
      <c r="F454" s="115"/>
      <c r="G454" s="117"/>
      <c r="H454" s="157"/>
      <c r="I454" s="117"/>
      <c r="J454" s="117"/>
      <c r="K454" s="117"/>
      <c r="L454" s="117"/>
      <c r="M454" s="117"/>
      <c r="N454" s="117"/>
      <c r="O454" s="117"/>
      <c r="P454" s="117"/>
      <c r="Q454" s="117"/>
      <c r="R454" s="117"/>
      <c r="S454" s="117"/>
      <c r="T454" s="117"/>
      <c r="U454" s="117"/>
      <c r="V454" s="117"/>
    </row>
    <row r="455" spans="3:22" ht="15.75" customHeight="1">
      <c r="C455" s="117"/>
      <c r="D455" s="115"/>
      <c r="E455" s="115"/>
      <c r="F455" s="115"/>
      <c r="G455" s="117"/>
      <c r="H455" s="157"/>
      <c r="I455" s="117"/>
      <c r="J455" s="117"/>
      <c r="K455" s="117"/>
      <c r="L455" s="117"/>
      <c r="M455" s="117"/>
      <c r="N455" s="117"/>
      <c r="O455" s="117"/>
      <c r="P455" s="117"/>
      <c r="Q455" s="117"/>
      <c r="R455" s="117"/>
      <c r="S455" s="117"/>
      <c r="T455" s="117"/>
      <c r="U455" s="117"/>
      <c r="V455" s="117"/>
    </row>
    <row r="456" spans="3:22" ht="15.75" customHeight="1">
      <c r="C456" s="117"/>
      <c r="D456" s="115"/>
      <c r="E456" s="115"/>
      <c r="F456" s="115"/>
      <c r="G456" s="117"/>
      <c r="H456" s="157"/>
      <c r="I456" s="117"/>
      <c r="J456" s="117"/>
      <c r="K456" s="117"/>
      <c r="L456" s="117"/>
      <c r="M456" s="117"/>
      <c r="N456" s="117"/>
      <c r="O456" s="117"/>
      <c r="P456" s="117"/>
      <c r="Q456" s="117"/>
      <c r="R456" s="117"/>
      <c r="S456" s="117"/>
      <c r="T456" s="117"/>
      <c r="U456" s="117"/>
      <c r="V456" s="117"/>
    </row>
    <row r="457" spans="3:22" ht="15.75" customHeight="1">
      <c r="C457" s="117"/>
      <c r="D457" s="115"/>
      <c r="E457" s="115"/>
      <c r="F457" s="115"/>
      <c r="G457" s="117"/>
      <c r="H457" s="157"/>
      <c r="I457" s="117"/>
      <c r="J457" s="117"/>
      <c r="K457" s="117"/>
      <c r="L457" s="117"/>
      <c r="M457" s="117"/>
      <c r="N457" s="117"/>
      <c r="O457" s="117"/>
      <c r="P457" s="117"/>
      <c r="Q457" s="117"/>
      <c r="R457" s="117"/>
      <c r="S457" s="117"/>
      <c r="T457" s="117"/>
      <c r="U457" s="117"/>
      <c r="V457" s="117"/>
    </row>
    <row r="458" spans="3:22" ht="15.75" customHeight="1">
      <c r="C458" s="117"/>
      <c r="D458" s="115"/>
      <c r="E458" s="115"/>
      <c r="F458" s="115"/>
      <c r="G458" s="117"/>
      <c r="H458" s="157"/>
      <c r="I458" s="117"/>
      <c r="J458" s="117"/>
      <c r="K458" s="117"/>
      <c r="L458" s="117"/>
      <c r="M458" s="117"/>
      <c r="N458" s="117"/>
      <c r="O458" s="117"/>
      <c r="P458" s="117"/>
      <c r="Q458" s="117"/>
      <c r="R458" s="117"/>
      <c r="S458" s="117"/>
      <c r="T458" s="117"/>
      <c r="U458" s="117"/>
      <c r="V458" s="117"/>
    </row>
    <row r="459" spans="3:22" ht="15.75" customHeight="1">
      <c r="C459" s="117"/>
      <c r="D459" s="115"/>
      <c r="E459" s="115"/>
      <c r="F459" s="115"/>
      <c r="G459" s="117"/>
      <c r="H459" s="157"/>
      <c r="I459" s="117"/>
      <c r="J459" s="117"/>
      <c r="K459" s="117"/>
      <c r="L459" s="117"/>
      <c r="M459" s="117"/>
      <c r="N459" s="117"/>
      <c r="O459" s="117"/>
      <c r="P459" s="117"/>
      <c r="Q459" s="117"/>
      <c r="R459" s="117"/>
      <c r="S459" s="117"/>
      <c r="T459" s="117"/>
      <c r="U459" s="117"/>
      <c r="V459" s="117"/>
    </row>
    <row r="460" spans="3:22" ht="15.75" customHeight="1">
      <c r="C460" s="117"/>
      <c r="D460" s="115"/>
      <c r="E460" s="115"/>
      <c r="F460" s="115"/>
      <c r="G460" s="117"/>
      <c r="H460" s="157"/>
      <c r="I460" s="117"/>
      <c r="J460" s="117"/>
      <c r="K460" s="117"/>
      <c r="L460" s="117"/>
      <c r="M460" s="117"/>
      <c r="N460" s="117"/>
      <c r="O460" s="117"/>
      <c r="P460" s="117"/>
      <c r="Q460" s="117"/>
      <c r="R460" s="117"/>
      <c r="S460" s="117"/>
      <c r="T460" s="117"/>
      <c r="U460" s="117"/>
      <c r="V460" s="117"/>
    </row>
    <row r="461" spans="3:22" ht="15.75" customHeight="1">
      <c r="C461" s="117"/>
      <c r="D461" s="115"/>
      <c r="E461" s="115"/>
      <c r="F461" s="115"/>
      <c r="G461" s="117"/>
      <c r="H461" s="157"/>
      <c r="I461" s="117"/>
      <c r="J461" s="117"/>
      <c r="K461" s="117"/>
      <c r="L461" s="117"/>
      <c r="M461" s="117"/>
      <c r="N461" s="117"/>
      <c r="O461" s="117"/>
      <c r="P461" s="117"/>
      <c r="Q461" s="117"/>
      <c r="R461" s="117"/>
      <c r="S461" s="117"/>
      <c r="T461" s="117"/>
      <c r="U461" s="117"/>
      <c r="V461" s="117"/>
    </row>
    <row r="462" spans="3:22" ht="15.75" customHeight="1">
      <c r="C462" s="117"/>
      <c r="D462" s="115"/>
      <c r="E462" s="115"/>
      <c r="F462" s="115"/>
      <c r="G462" s="117"/>
      <c r="H462" s="157"/>
      <c r="I462" s="117"/>
      <c r="J462" s="117"/>
      <c r="K462" s="117"/>
      <c r="L462" s="117"/>
      <c r="M462" s="117"/>
      <c r="N462" s="117"/>
      <c r="O462" s="117"/>
      <c r="P462" s="117"/>
      <c r="Q462" s="117"/>
      <c r="R462" s="117"/>
      <c r="S462" s="117"/>
      <c r="T462" s="117"/>
      <c r="U462" s="117"/>
      <c r="V462" s="117"/>
    </row>
    <row r="463" spans="3:22" ht="15.75" customHeight="1">
      <c r="C463" s="117"/>
      <c r="D463" s="115"/>
      <c r="E463" s="115"/>
      <c r="F463" s="115"/>
      <c r="G463" s="117"/>
      <c r="H463" s="157"/>
      <c r="I463" s="117"/>
      <c r="J463" s="117"/>
      <c r="K463" s="117"/>
      <c r="L463" s="117"/>
      <c r="M463" s="117"/>
      <c r="N463" s="117"/>
      <c r="O463" s="117"/>
      <c r="P463" s="117"/>
      <c r="Q463" s="117"/>
      <c r="R463" s="117"/>
      <c r="S463" s="117"/>
      <c r="T463" s="117"/>
      <c r="U463" s="117"/>
      <c r="V463" s="117"/>
    </row>
    <row r="464" spans="3:22" ht="15.75" customHeight="1">
      <c r="C464" s="117"/>
      <c r="D464" s="115"/>
      <c r="E464" s="115"/>
      <c r="F464" s="115"/>
      <c r="G464" s="117"/>
      <c r="H464" s="157"/>
      <c r="I464" s="117"/>
      <c r="J464" s="117"/>
      <c r="K464" s="117"/>
      <c r="L464" s="117"/>
      <c r="M464" s="117"/>
      <c r="N464" s="117"/>
      <c r="O464" s="117"/>
      <c r="P464" s="117"/>
      <c r="Q464" s="117"/>
      <c r="R464" s="117"/>
      <c r="S464" s="117"/>
      <c r="T464" s="117"/>
      <c r="U464" s="117"/>
      <c r="V464" s="117"/>
    </row>
    <row r="465" spans="3:22" ht="15.75" customHeight="1">
      <c r="C465" s="117"/>
      <c r="D465" s="115"/>
      <c r="E465" s="115"/>
      <c r="F465" s="115"/>
      <c r="G465" s="117"/>
      <c r="H465" s="157"/>
      <c r="I465" s="117"/>
      <c r="J465" s="117"/>
      <c r="K465" s="117"/>
      <c r="L465" s="117"/>
      <c r="M465" s="117"/>
      <c r="N465" s="117"/>
      <c r="O465" s="117"/>
      <c r="P465" s="117"/>
      <c r="Q465" s="117"/>
      <c r="R465" s="117"/>
      <c r="S465" s="117"/>
      <c r="T465" s="117"/>
      <c r="U465" s="117"/>
      <c r="V465" s="117"/>
    </row>
    <row r="466" spans="3:22" ht="15.75" customHeight="1">
      <c r="C466" s="117"/>
      <c r="D466" s="115"/>
      <c r="E466" s="115"/>
      <c r="F466" s="115"/>
      <c r="G466" s="117"/>
      <c r="H466" s="157"/>
      <c r="I466" s="117"/>
      <c r="J466" s="117"/>
      <c r="K466" s="117"/>
      <c r="L466" s="117"/>
      <c r="M466" s="117"/>
      <c r="N466" s="117"/>
      <c r="O466" s="117"/>
      <c r="P466" s="117"/>
      <c r="Q466" s="117"/>
      <c r="R466" s="117"/>
      <c r="S466" s="117"/>
      <c r="T466" s="117"/>
      <c r="U466" s="117"/>
      <c r="V466" s="117"/>
    </row>
    <row r="467" spans="3:22" ht="15.75" customHeight="1">
      <c r="C467" s="117"/>
      <c r="D467" s="115"/>
      <c r="E467" s="115"/>
      <c r="F467" s="115"/>
      <c r="G467" s="117"/>
      <c r="H467" s="157"/>
      <c r="I467" s="117"/>
      <c r="J467" s="117"/>
      <c r="K467" s="117"/>
      <c r="L467" s="117"/>
      <c r="M467" s="117"/>
      <c r="N467" s="117"/>
      <c r="O467" s="117"/>
      <c r="P467" s="117"/>
      <c r="Q467" s="117"/>
      <c r="R467" s="117"/>
      <c r="S467" s="117"/>
      <c r="T467" s="117"/>
      <c r="U467" s="117"/>
      <c r="V467" s="117"/>
    </row>
    <row r="468" spans="3:22" ht="15.75" customHeight="1">
      <c r="C468" s="117"/>
      <c r="D468" s="115"/>
      <c r="E468" s="115"/>
      <c r="F468" s="115"/>
      <c r="G468" s="117"/>
      <c r="H468" s="157"/>
      <c r="I468" s="117"/>
      <c r="J468" s="117"/>
      <c r="K468" s="117"/>
      <c r="L468" s="117"/>
      <c r="M468" s="117"/>
      <c r="N468" s="117"/>
      <c r="O468" s="117"/>
      <c r="P468" s="117"/>
      <c r="Q468" s="117"/>
      <c r="R468" s="117"/>
      <c r="S468" s="117"/>
      <c r="T468" s="117"/>
      <c r="U468" s="117"/>
      <c r="V468" s="117"/>
    </row>
    <row r="469" spans="3:22" ht="15.75" customHeight="1">
      <c r="C469" s="117"/>
      <c r="D469" s="115"/>
      <c r="E469" s="115"/>
      <c r="F469" s="115"/>
      <c r="G469" s="117"/>
      <c r="H469" s="157"/>
      <c r="I469" s="117"/>
      <c r="J469" s="117"/>
      <c r="K469" s="117"/>
      <c r="L469" s="117"/>
      <c r="M469" s="117"/>
      <c r="N469" s="117"/>
      <c r="O469" s="117"/>
      <c r="P469" s="117"/>
      <c r="Q469" s="117"/>
      <c r="R469" s="117"/>
      <c r="S469" s="117"/>
      <c r="T469" s="117"/>
      <c r="U469" s="117"/>
      <c r="V469" s="117"/>
    </row>
    <row r="470" spans="3:22" ht="15.75" customHeight="1">
      <c r="C470" s="117"/>
      <c r="D470" s="115"/>
      <c r="E470" s="115"/>
      <c r="F470" s="115"/>
      <c r="G470" s="117"/>
      <c r="H470" s="157"/>
      <c r="I470" s="117"/>
      <c r="J470" s="117"/>
      <c r="K470" s="117"/>
      <c r="L470" s="117"/>
      <c r="M470" s="117"/>
      <c r="N470" s="117"/>
      <c r="O470" s="117"/>
      <c r="P470" s="117"/>
      <c r="Q470" s="117"/>
      <c r="R470" s="117"/>
      <c r="S470" s="117"/>
      <c r="T470" s="117"/>
      <c r="U470" s="117"/>
      <c r="V470" s="117"/>
    </row>
    <row r="471" spans="3:22" ht="15.75" customHeight="1">
      <c r="C471" s="117"/>
      <c r="D471" s="115"/>
      <c r="E471" s="115"/>
      <c r="F471" s="115"/>
      <c r="G471" s="117"/>
      <c r="H471" s="157"/>
      <c r="I471" s="117"/>
      <c r="J471" s="117"/>
      <c r="K471" s="117"/>
      <c r="L471" s="117"/>
      <c r="M471" s="117"/>
      <c r="N471" s="117"/>
      <c r="O471" s="117"/>
      <c r="P471" s="117"/>
      <c r="Q471" s="117"/>
      <c r="R471" s="117"/>
      <c r="S471" s="117"/>
      <c r="T471" s="117"/>
      <c r="U471" s="117"/>
      <c r="V471" s="117"/>
    </row>
    <row r="472" spans="3:22" ht="15.75" customHeight="1">
      <c r="C472" s="117"/>
      <c r="D472" s="115"/>
      <c r="E472" s="115"/>
      <c r="F472" s="115"/>
      <c r="G472" s="117"/>
      <c r="H472" s="157"/>
      <c r="I472" s="117"/>
      <c r="J472" s="117"/>
      <c r="K472" s="117"/>
      <c r="L472" s="117"/>
      <c r="M472" s="117"/>
      <c r="N472" s="117"/>
      <c r="O472" s="117"/>
      <c r="P472" s="117"/>
      <c r="Q472" s="117"/>
      <c r="R472" s="117"/>
      <c r="S472" s="117"/>
      <c r="T472" s="117"/>
      <c r="U472" s="117"/>
      <c r="V472" s="117"/>
    </row>
    <row r="473" spans="3:22" ht="15.75" customHeight="1">
      <c r="C473" s="117"/>
      <c r="D473" s="115"/>
      <c r="E473" s="115"/>
      <c r="F473" s="115"/>
      <c r="G473" s="117"/>
      <c r="H473" s="157"/>
      <c r="I473" s="117"/>
      <c r="J473" s="117"/>
      <c r="K473" s="117"/>
      <c r="L473" s="117"/>
      <c r="M473" s="117"/>
      <c r="N473" s="117"/>
      <c r="O473" s="117"/>
      <c r="P473" s="117"/>
      <c r="Q473" s="117"/>
      <c r="R473" s="117"/>
      <c r="S473" s="117"/>
      <c r="T473" s="117"/>
      <c r="U473" s="117"/>
      <c r="V473" s="117"/>
    </row>
    <row r="474" spans="3:22" ht="15.75" customHeight="1">
      <c r="C474" s="117"/>
      <c r="D474" s="115"/>
      <c r="E474" s="115"/>
      <c r="F474" s="115"/>
      <c r="G474" s="117"/>
      <c r="H474" s="157"/>
      <c r="I474" s="117"/>
      <c r="J474" s="117"/>
      <c r="K474" s="117"/>
      <c r="L474" s="117"/>
      <c r="M474" s="117"/>
      <c r="N474" s="117"/>
      <c r="O474" s="117"/>
      <c r="P474" s="117"/>
      <c r="Q474" s="117"/>
      <c r="R474" s="117"/>
      <c r="S474" s="117"/>
      <c r="T474" s="117"/>
      <c r="U474" s="117"/>
      <c r="V474" s="117"/>
    </row>
    <row r="475" spans="3:22" ht="15.75" customHeight="1">
      <c r="C475" s="117"/>
      <c r="D475" s="115"/>
      <c r="E475" s="115"/>
      <c r="F475" s="115"/>
      <c r="G475" s="117"/>
      <c r="H475" s="157"/>
      <c r="I475" s="117"/>
      <c r="J475" s="117"/>
      <c r="K475" s="117"/>
      <c r="L475" s="117"/>
      <c r="M475" s="117"/>
      <c r="N475" s="117"/>
      <c r="O475" s="117"/>
      <c r="P475" s="117"/>
      <c r="Q475" s="117"/>
      <c r="R475" s="117"/>
      <c r="S475" s="117"/>
      <c r="T475" s="117"/>
      <c r="U475" s="117"/>
      <c r="V475" s="117"/>
    </row>
    <row r="476" spans="3:22" ht="15.75" customHeight="1">
      <c r="C476" s="117"/>
      <c r="D476" s="115"/>
      <c r="E476" s="115"/>
      <c r="F476" s="115"/>
      <c r="G476" s="117"/>
      <c r="H476" s="157"/>
      <c r="I476" s="117"/>
      <c r="J476" s="117"/>
      <c r="K476" s="117"/>
      <c r="L476" s="117"/>
      <c r="M476" s="117"/>
      <c r="N476" s="117"/>
      <c r="O476" s="117"/>
      <c r="P476" s="117"/>
      <c r="Q476" s="117"/>
      <c r="R476" s="117"/>
      <c r="S476" s="117"/>
      <c r="T476" s="117"/>
      <c r="U476" s="117"/>
      <c r="V476" s="117"/>
    </row>
    <row r="477" spans="3:22" ht="15.75" customHeight="1">
      <c r="C477" s="117"/>
      <c r="D477" s="115"/>
      <c r="E477" s="115"/>
      <c r="F477" s="115"/>
      <c r="G477" s="117"/>
      <c r="H477" s="157"/>
      <c r="I477" s="117"/>
      <c r="J477" s="117"/>
      <c r="K477" s="117"/>
      <c r="L477" s="117"/>
      <c r="M477" s="117"/>
      <c r="N477" s="117"/>
      <c r="O477" s="117"/>
      <c r="P477" s="117"/>
      <c r="Q477" s="117"/>
      <c r="R477" s="117"/>
      <c r="S477" s="117"/>
      <c r="T477" s="117"/>
      <c r="U477" s="117"/>
      <c r="V477" s="117"/>
    </row>
    <row r="478" spans="3:22" ht="15.75" customHeight="1">
      <c r="C478" s="117"/>
      <c r="D478" s="115"/>
      <c r="E478" s="115"/>
      <c r="F478" s="115"/>
      <c r="G478" s="117"/>
      <c r="H478" s="157"/>
      <c r="I478" s="117"/>
      <c r="J478" s="117"/>
      <c r="K478" s="117"/>
      <c r="L478" s="117"/>
      <c r="M478" s="117"/>
      <c r="N478" s="117"/>
      <c r="O478" s="117"/>
      <c r="P478" s="117"/>
      <c r="Q478" s="117"/>
      <c r="R478" s="117"/>
      <c r="S478" s="117"/>
      <c r="T478" s="117"/>
      <c r="U478" s="117"/>
      <c r="V478" s="117"/>
    </row>
    <row r="479" spans="3:22" ht="15.75" customHeight="1">
      <c r="C479" s="117"/>
      <c r="D479" s="115"/>
      <c r="E479" s="115"/>
      <c r="F479" s="115"/>
      <c r="G479" s="117"/>
      <c r="H479" s="157"/>
      <c r="I479" s="117"/>
      <c r="J479" s="117"/>
      <c r="K479" s="117"/>
      <c r="L479" s="117"/>
      <c r="M479" s="117"/>
      <c r="N479" s="117"/>
      <c r="O479" s="117"/>
      <c r="P479" s="117"/>
      <c r="Q479" s="117"/>
      <c r="R479" s="117"/>
      <c r="S479" s="117"/>
      <c r="T479" s="117"/>
      <c r="U479" s="117"/>
      <c r="V479" s="117"/>
    </row>
    <row r="480" spans="3:22" ht="15.75" customHeight="1">
      <c r="C480" s="117"/>
      <c r="D480" s="115"/>
      <c r="E480" s="115"/>
      <c r="F480" s="115"/>
      <c r="G480" s="117"/>
      <c r="H480" s="157"/>
      <c r="I480" s="117"/>
      <c r="J480" s="117"/>
      <c r="K480" s="117"/>
      <c r="L480" s="117"/>
      <c r="M480" s="117"/>
      <c r="N480" s="117"/>
      <c r="O480" s="117"/>
      <c r="P480" s="117"/>
      <c r="Q480" s="117"/>
      <c r="R480" s="117"/>
      <c r="S480" s="117"/>
      <c r="T480" s="117"/>
      <c r="U480" s="117"/>
      <c r="V480" s="117"/>
    </row>
    <row r="481" spans="3:22" ht="15.75" customHeight="1">
      <c r="C481" s="117"/>
      <c r="D481" s="115"/>
      <c r="E481" s="115"/>
      <c r="F481" s="115"/>
      <c r="G481" s="117"/>
      <c r="H481" s="157"/>
      <c r="I481" s="117"/>
      <c r="J481" s="117"/>
      <c r="K481" s="117"/>
      <c r="L481" s="117"/>
      <c r="M481" s="117"/>
      <c r="N481" s="117"/>
      <c r="O481" s="117"/>
      <c r="P481" s="117"/>
      <c r="Q481" s="117"/>
      <c r="R481" s="117"/>
      <c r="S481" s="117"/>
      <c r="T481" s="117"/>
      <c r="U481" s="117"/>
      <c r="V481" s="117"/>
    </row>
    <row r="482" spans="3:22" ht="15.75" customHeight="1">
      <c r="C482" s="117"/>
      <c r="D482" s="115"/>
      <c r="E482" s="115"/>
      <c r="F482" s="115"/>
      <c r="G482" s="117"/>
      <c r="H482" s="157"/>
      <c r="I482" s="117"/>
      <c r="J482" s="117"/>
      <c r="K482" s="117"/>
      <c r="L482" s="117"/>
      <c r="M482" s="117"/>
      <c r="N482" s="117"/>
      <c r="O482" s="117"/>
      <c r="P482" s="117"/>
      <c r="Q482" s="117"/>
      <c r="R482" s="117"/>
      <c r="S482" s="117"/>
      <c r="T482" s="117"/>
      <c r="U482" s="117"/>
      <c r="V482" s="117"/>
    </row>
    <row r="483" spans="3:22" ht="15.75" customHeight="1">
      <c r="C483" s="117"/>
      <c r="D483" s="115"/>
      <c r="E483" s="115"/>
      <c r="F483" s="115"/>
      <c r="G483" s="117"/>
      <c r="H483" s="157"/>
      <c r="I483" s="117"/>
      <c r="J483" s="117"/>
      <c r="K483" s="117"/>
      <c r="L483" s="117"/>
      <c r="M483" s="117"/>
      <c r="N483" s="117"/>
      <c r="O483" s="117"/>
      <c r="P483" s="117"/>
      <c r="Q483" s="117"/>
      <c r="R483" s="117"/>
      <c r="S483" s="117"/>
      <c r="T483" s="117"/>
      <c r="U483" s="117"/>
      <c r="V483" s="117"/>
    </row>
    <row r="484" spans="3:22" ht="15.75" customHeight="1">
      <c r="C484" s="117"/>
      <c r="D484" s="115"/>
      <c r="E484" s="115"/>
      <c r="F484" s="115"/>
      <c r="G484" s="117"/>
      <c r="H484" s="157"/>
      <c r="I484" s="117"/>
      <c r="J484" s="117"/>
      <c r="K484" s="117"/>
      <c r="L484" s="117"/>
      <c r="M484" s="117"/>
      <c r="N484" s="117"/>
      <c r="O484" s="117"/>
      <c r="P484" s="117"/>
      <c r="Q484" s="117"/>
      <c r="R484" s="117"/>
      <c r="S484" s="117"/>
      <c r="T484" s="117"/>
      <c r="U484" s="117"/>
      <c r="V484" s="117"/>
    </row>
    <row r="485" spans="3:22" ht="15.75" customHeight="1">
      <c r="C485" s="117"/>
      <c r="D485" s="115"/>
      <c r="E485" s="115"/>
      <c r="F485" s="115"/>
      <c r="G485" s="117"/>
      <c r="H485" s="157"/>
      <c r="I485" s="117"/>
      <c r="J485" s="117"/>
      <c r="K485" s="117"/>
      <c r="L485" s="117"/>
      <c r="M485" s="117"/>
      <c r="N485" s="117"/>
      <c r="O485" s="117"/>
      <c r="P485" s="117"/>
      <c r="Q485" s="117"/>
      <c r="R485" s="117"/>
      <c r="S485" s="117"/>
      <c r="T485" s="117"/>
      <c r="U485" s="117"/>
      <c r="V485" s="117"/>
    </row>
    <row r="486" spans="3:22" ht="15.75" customHeight="1">
      <c r="C486" s="117"/>
      <c r="D486" s="115"/>
      <c r="E486" s="115"/>
      <c r="F486" s="115"/>
      <c r="G486" s="117"/>
      <c r="H486" s="157"/>
      <c r="I486" s="117"/>
      <c r="J486" s="117"/>
      <c r="K486" s="117"/>
      <c r="L486" s="117"/>
      <c r="M486" s="117"/>
      <c r="N486" s="117"/>
      <c r="O486" s="117"/>
      <c r="P486" s="117"/>
      <c r="Q486" s="117"/>
      <c r="R486" s="117"/>
      <c r="S486" s="117"/>
      <c r="T486" s="117"/>
      <c r="U486" s="117"/>
      <c r="V486" s="117"/>
    </row>
    <row r="487" spans="3:22" ht="15.75" customHeight="1">
      <c r="C487" s="117"/>
      <c r="D487" s="115"/>
      <c r="E487" s="115"/>
      <c r="F487" s="115"/>
      <c r="G487" s="117"/>
      <c r="H487" s="157"/>
      <c r="I487" s="117"/>
      <c r="J487" s="117"/>
      <c r="K487" s="117"/>
      <c r="L487" s="117"/>
      <c r="M487" s="117"/>
      <c r="N487" s="117"/>
      <c r="O487" s="117"/>
      <c r="P487" s="117"/>
      <c r="Q487" s="117"/>
      <c r="R487" s="117"/>
      <c r="S487" s="117"/>
      <c r="T487" s="117"/>
      <c r="U487" s="117"/>
      <c r="V487" s="117"/>
    </row>
    <row r="488" spans="3:22" ht="15.75" customHeight="1">
      <c r="C488" s="117"/>
      <c r="D488" s="115"/>
      <c r="E488" s="115"/>
      <c r="F488" s="115"/>
      <c r="G488" s="117"/>
      <c r="H488" s="157"/>
      <c r="I488" s="117"/>
      <c r="J488" s="117"/>
      <c r="K488" s="117"/>
      <c r="L488" s="117"/>
      <c r="M488" s="117"/>
      <c r="N488" s="117"/>
      <c r="O488" s="117"/>
      <c r="P488" s="117"/>
      <c r="Q488" s="117"/>
      <c r="R488" s="117"/>
      <c r="S488" s="117"/>
      <c r="T488" s="117"/>
      <c r="U488" s="117"/>
      <c r="V488" s="117"/>
    </row>
    <row r="489" spans="3:22" ht="15.75" customHeight="1">
      <c r="C489" s="117"/>
      <c r="D489" s="115"/>
      <c r="E489" s="115"/>
      <c r="F489" s="115"/>
      <c r="G489" s="117"/>
      <c r="H489" s="157"/>
      <c r="I489" s="117"/>
      <c r="J489" s="117"/>
      <c r="K489" s="117"/>
      <c r="L489" s="117"/>
      <c r="M489" s="117"/>
      <c r="N489" s="117"/>
      <c r="O489" s="117"/>
      <c r="P489" s="117"/>
      <c r="Q489" s="117"/>
      <c r="R489" s="117"/>
      <c r="S489" s="117"/>
      <c r="T489" s="117"/>
      <c r="U489" s="117"/>
      <c r="V489" s="117"/>
    </row>
    <row r="490" spans="3:22" ht="15.75" customHeight="1">
      <c r="C490" s="117"/>
      <c r="D490" s="115"/>
      <c r="E490" s="115"/>
      <c r="F490" s="115"/>
      <c r="G490" s="117"/>
      <c r="H490" s="157"/>
      <c r="I490" s="117"/>
      <c r="J490" s="117"/>
      <c r="K490" s="117"/>
      <c r="L490" s="117"/>
      <c r="M490" s="117"/>
      <c r="N490" s="117"/>
      <c r="O490" s="117"/>
      <c r="P490" s="117"/>
      <c r="Q490" s="117"/>
      <c r="R490" s="117"/>
      <c r="S490" s="117"/>
      <c r="T490" s="117"/>
      <c r="U490" s="117"/>
      <c r="V490" s="117"/>
    </row>
    <row r="491" spans="3:22" ht="15.75" customHeight="1">
      <c r="C491" s="117"/>
      <c r="D491" s="115"/>
      <c r="E491" s="115"/>
      <c r="F491" s="115"/>
      <c r="G491" s="117"/>
      <c r="H491" s="157"/>
      <c r="I491" s="117"/>
      <c r="J491" s="117"/>
      <c r="K491" s="117"/>
      <c r="L491" s="117"/>
      <c r="M491" s="117"/>
      <c r="N491" s="117"/>
      <c r="O491" s="117"/>
      <c r="P491" s="117"/>
      <c r="Q491" s="117"/>
      <c r="R491" s="117"/>
      <c r="S491" s="117"/>
      <c r="T491" s="117"/>
      <c r="U491" s="117"/>
      <c r="V491" s="117"/>
    </row>
    <row r="492" spans="3:22" ht="15.75" customHeight="1">
      <c r="C492" s="117"/>
      <c r="D492" s="115"/>
      <c r="E492" s="115"/>
      <c r="F492" s="115"/>
      <c r="G492" s="117"/>
      <c r="H492" s="157"/>
      <c r="I492" s="117"/>
      <c r="J492" s="117"/>
      <c r="K492" s="117"/>
      <c r="L492" s="117"/>
      <c r="M492" s="117"/>
      <c r="N492" s="117"/>
      <c r="O492" s="117"/>
      <c r="P492" s="117"/>
      <c r="Q492" s="117"/>
      <c r="R492" s="117"/>
      <c r="S492" s="117"/>
      <c r="T492" s="117"/>
      <c r="U492" s="117"/>
      <c r="V492" s="117"/>
    </row>
    <row r="493" spans="3:22" ht="15.75" customHeight="1">
      <c r="C493" s="117"/>
      <c r="D493" s="115"/>
      <c r="E493" s="115"/>
      <c r="F493" s="115"/>
      <c r="G493" s="117"/>
      <c r="H493" s="157"/>
      <c r="I493" s="117"/>
      <c r="J493" s="117"/>
      <c r="K493" s="117"/>
      <c r="L493" s="117"/>
      <c r="M493" s="117"/>
      <c r="N493" s="117"/>
      <c r="O493" s="117"/>
      <c r="P493" s="117"/>
      <c r="Q493" s="117"/>
      <c r="R493" s="117"/>
      <c r="S493" s="117"/>
      <c r="T493" s="117"/>
      <c r="U493" s="117"/>
      <c r="V493" s="117"/>
    </row>
    <row r="494" spans="3:22" ht="15.75" customHeight="1">
      <c r="C494" s="117"/>
      <c r="D494" s="115"/>
      <c r="E494" s="115"/>
      <c r="F494" s="115"/>
      <c r="G494" s="117"/>
      <c r="H494" s="157"/>
      <c r="I494" s="117"/>
      <c r="J494" s="117"/>
      <c r="K494" s="117"/>
      <c r="L494" s="117"/>
      <c r="M494" s="117"/>
      <c r="N494" s="117"/>
      <c r="O494" s="117"/>
      <c r="P494" s="117"/>
      <c r="Q494" s="117"/>
      <c r="R494" s="117"/>
      <c r="S494" s="117"/>
      <c r="T494" s="117"/>
      <c r="U494" s="117"/>
      <c r="V494" s="117"/>
    </row>
    <row r="495" spans="3:22" ht="15.75" customHeight="1">
      <c r="C495" s="117"/>
      <c r="D495" s="115"/>
      <c r="E495" s="115"/>
      <c r="F495" s="115"/>
      <c r="G495" s="117"/>
      <c r="H495" s="157"/>
      <c r="I495" s="117"/>
      <c r="J495" s="117"/>
      <c r="K495" s="117"/>
      <c r="L495" s="117"/>
      <c r="M495" s="117"/>
      <c r="N495" s="117"/>
      <c r="O495" s="117"/>
      <c r="P495" s="117"/>
      <c r="Q495" s="117"/>
      <c r="R495" s="117"/>
      <c r="S495" s="117"/>
      <c r="T495" s="117"/>
      <c r="U495" s="117"/>
      <c r="V495" s="117"/>
    </row>
    <row r="496" spans="3:22" ht="15.75" customHeight="1">
      <c r="C496" s="117"/>
      <c r="D496" s="115"/>
      <c r="E496" s="115"/>
      <c r="F496" s="115"/>
      <c r="G496" s="117"/>
      <c r="H496" s="157"/>
      <c r="I496" s="117"/>
      <c r="J496" s="117"/>
      <c r="K496" s="117"/>
      <c r="L496" s="117"/>
      <c r="M496" s="117"/>
      <c r="N496" s="117"/>
      <c r="O496" s="117"/>
      <c r="P496" s="117"/>
      <c r="Q496" s="117"/>
      <c r="R496" s="117"/>
      <c r="S496" s="117"/>
      <c r="T496" s="117"/>
      <c r="U496" s="117"/>
      <c r="V496" s="117"/>
    </row>
    <row r="497" spans="3:22" ht="15.75" customHeight="1">
      <c r="C497" s="117"/>
      <c r="D497" s="115"/>
      <c r="E497" s="115"/>
      <c r="F497" s="115"/>
      <c r="G497" s="117"/>
      <c r="H497" s="157"/>
      <c r="I497" s="117"/>
      <c r="J497" s="117"/>
      <c r="K497" s="117"/>
      <c r="L497" s="117"/>
      <c r="M497" s="117"/>
      <c r="N497" s="117"/>
      <c r="O497" s="117"/>
      <c r="P497" s="117"/>
      <c r="Q497" s="117"/>
      <c r="R497" s="117"/>
      <c r="S497" s="117"/>
      <c r="T497" s="117"/>
      <c r="U497" s="117"/>
      <c r="V497" s="117"/>
    </row>
    <row r="498" spans="3:22" ht="15.75" customHeight="1">
      <c r="C498" s="117"/>
      <c r="D498" s="115"/>
      <c r="E498" s="115"/>
      <c r="F498" s="115"/>
      <c r="G498" s="117"/>
      <c r="H498" s="157"/>
      <c r="I498" s="117"/>
      <c r="J498" s="117"/>
      <c r="K498" s="117"/>
      <c r="L498" s="117"/>
      <c r="M498" s="117"/>
      <c r="N498" s="117"/>
      <c r="O498" s="117"/>
      <c r="P498" s="117"/>
      <c r="Q498" s="117"/>
      <c r="R498" s="117"/>
      <c r="S498" s="117"/>
      <c r="T498" s="117"/>
      <c r="U498" s="117"/>
      <c r="V498" s="117"/>
    </row>
    <row r="499" spans="3:22" ht="15.75" customHeight="1">
      <c r="C499" s="117"/>
      <c r="D499" s="115"/>
      <c r="E499" s="115"/>
      <c r="F499" s="115"/>
      <c r="G499" s="117"/>
      <c r="H499" s="157"/>
      <c r="I499" s="117"/>
      <c r="J499" s="117"/>
      <c r="K499" s="117"/>
      <c r="L499" s="117"/>
      <c r="M499" s="117"/>
      <c r="N499" s="117"/>
      <c r="O499" s="117"/>
      <c r="P499" s="117"/>
      <c r="Q499" s="117"/>
      <c r="R499" s="117"/>
      <c r="S499" s="117"/>
      <c r="T499" s="117"/>
      <c r="U499" s="117"/>
      <c r="V499" s="117"/>
    </row>
    <row r="500" spans="3:22" ht="15.75" customHeight="1">
      <c r="C500" s="117"/>
      <c r="D500" s="115"/>
      <c r="E500" s="115"/>
      <c r="F500" s="115"/>
      <c r="G500" s="117"/>
      <c r="H500" s="157"/>
      <c r="I500" s="117"/>
      <c r="J500" s="117"/>
      <c r="K500" s="117"/>
      <c r="L500" s="117"/>
      <c r="M500" s="117"/>
      <c r="N500" s="117"/>
      <c r="O500" s="117"/>
      <c r="P500" s="117"/>
      <c r="Q500" s="117"/>
      <c r="R500" s="117"/>
      <c r="S500" s="117"/>
      <c r="T500" s="117"/>
      <c r="U500" s="117"/>
      <c r="V500" s="117"/>
    </row>
    <row r="501" spans="3:22" ht="15.75" customHeight="1">
      <c r="C501" s="117"/>
      <c r="D501" s="115"/>
      <c r="E501" s="115"/>
      <c r="F501" s="115"/>
      <c r="G501" s="117"/>
      <c r="H501" s="157"/>
      <c r="I501" s="117"/>
      <c r="J501" s="117"/>
      <c r="K501" s="117"/>
      <c r="L501" s="117"/>
      <c r="M501" s="117"/>
      <c r="N501" s="117"/>
      <c r="O501" s="117"/>
      <c r="P501" s="117"/>
      <c r="Q501" s="117"/>
      <c r="R501" s="117"/>
      <c r="S501" s="117"/>
      <c r="T501" s="117"/>
      <c r="U501" s="117"/>
      <c r="V501" s="117"/>
    </row>
    <row r="502" spans="3:22" ht="15.75" customHeight="1">
      <c r="C502" s="117"/>
      <c r="D502" s="115"/>
      <c r="E502" s="115"/>
      <c r="F502" s="115"/>
      <c r="G502" s="117"/>
      <c r="H502" s="157"/>
      <c r="I502" s="117"/>
      <c r="J502" s="117"/>
      <c r="K502" s="117"/>
      <c r="L502" s="117"/>
      <c r="M502" s="117"/>
      <c r="N502" s="117"/>
      <c r="O502" s="117"/>
      <c r="P502" s="117"/>
      <c r="Q502" s="117"/>
      <c r="R502" s="117"/>
      <c r="S502" s="117"/>
      <c r="T502" s="117"/>
      <c r="U502" s="117"/>
      <c r="V502" s="117"/>
    </row>
    <row r="503" spans="3:22" ht="15.75" customHeight="1">
      <c r="C503" s="117"/>
      <c r="D503" s="115"/>
      <c r="E503" s="115"/>
      <c r="F503" s="115"/>
      <c r="G503" s="117"/>
      <c r="H503" s="157"/>
      <c r="I503" s="117"/>
      <c r="J503" s="117"/>
      <c r="K503" s="117"/>
      <c r="L503" s="117"/>
      <c r="M503" s="117"/>
      <c r="N503" s="117"/>
      <c r="O503" s="117"/>
      <c r="P503" s="117"/>
      <c r="Q503" s="117"/>
      <c r="R503" s="117"/>
      <c r="S503" s="117"/>
      <c r="T503" s="117"/>
      <c r="U503" s="117"/>
      <c r="V503" s="117"/>
    </row>
    <row r="504" spans="3:22" ht="15.75" customHeight="1">
      <c r="C504" s="117"/>
      <c r="D504" s="115"/>
      <c r="E504" s="115"/>
      <c r="F504" s="115"/>
      <c r="G504" s="117"/>
      <c r="H504" s="157"/>
      <c r="I504" s="117"/>
      <c r="J504" s="117"/>
      <c r="K504" s="117"/>
      <c r="L504" s="117"/>
      <c r="M504" s="117"/>
      <c r="N504" s="117"/>
      <c r="O504" s="117"/>
      <c r="P504" s="117"/>
      <c r="Q504" s="117"/>
      <c r="R504" s="117"/>
      <c r="S504" s="117"/>
      <c r="T504" s="117"/>
      <c r="U504" s="117"/>
      <c r="V504" s="117"/>
    </row>
    <row r="505" spans="3:22" ht="15.75" customHeight="1">
      <c r="C505" s="117"/>
      <c r="D505" s="115"/>
      <c r="E505" s="115"/>
      <c r="F505" s="115"/>
      <c r="G505" s="117"/>
      <c r="H505" s="157"/>
      <c r="I505" s="117"/>
      <c r="J505" s="117"/>
      <c r="K505" s="117"/>
      <c r="L505" s="117"/>
      <c r="M505" s="117"/>
      <c r="N505" s="117"/>
      <c r="O505" s="117"/>
      <c r="P505" s="117"/>
      <c r="Q505" s="117"/>
      <c r="R505" s="117"/>
      <c r="S505" s="117"/>
      <c r="T505" s="117"/>
      <c r="U505" s="117"/>
      <c r="V505" s="117"/>
    </row>
    <row r="506" spans="3:22" ht="15.75" customHeight="1">
      <c r="C506" s="117"/>
      <c r="D506" s="115"/>
      <c r="E506" s="115"/>
      <c r="F506" s="115"/>
      <c r="G506" s="117"/>
      <c r="H506" s="157"/>
      <c r="I506" s="117"/>
      <c r="J506" s="117"/>
      <c r="K506" s="117"/>
      <c r="L506" s="117"/>
      <c r="M506" s="117"/>
      <c r="N506" s="117"/>
      <c r="O506" s="117"/>
      <c r="P506" s="117"/>
      <c r="Q506" s="117"/>
      <c r="R506" s="117"/>
      <c r="S506" s="117"/>
      <c r="T506" s="117"/>
      <c r="U506" s="117"/>
      <c r="V506" s="117"/>
    </row>
    <row r="507" spans="3:22" ht="15.75" customHeight="1">
      <c r="C507" s="117"/>
      <c r="D507" s="115"/>
      <c r="E507" s="115"/>
      <c r="F507" s="115"/>
      <c r="G507" s="117"/>
      <c r="H507" s="157"/>
      <c r="I507" s="117"/>
      <c r="J507" s="117"/>
      <c r="K507" s="117"/>
      <c r="L507" s="117"/>
      <c r="M507" s="117"/>
      <c r="N507" s="117"/>
      <c r="O507" s="117"/>
      <c r="P507" s="117"/>
      <c r="Q507" s="117"/>
      <c r="R507" s="117"/>
      <c r="S507" s="117"/>
      <c r="T507" s="117"/>
      <c r="U507" s="117"/>
      <c r="V507" s="117"/>
    </row>
    <row r="508" spans="3:22" ht="15.75" customHeight="1">
      <c r="C508" s="117"/>
      <c r="D508" s="115"/>
      <c r="E508" s="115"/>
      <c r="F508" s="115"/>
      <c r="G508" s="117"/>
      <c r="H508" s="157"/>
      <c r="I508" s="117"/>
      <c r="J508" s="117"/>
      <c r="K508" s="117"/>
      <c r="L508" s="117"/>
      <c r="M508" s="117"/>
      <c r="N508" s="117"/>
      <c r="O508" s="117"/>
      <c r="P508" s="117"/>
      <c r="Q508" s="117"/>
      <c r="R508" s="117"/>
      <c r="S508" s="117"/>
      <c r="T508" s="117"/>
      <c r="U508" s="117"/>
      <c r="V508" s="117"/>
    </row>
    <row r="509" spans="3:22" ht="15.75" customHeight="1">
      <c r="C509" s="117"/>
      <c r="D509" s="115"/>
      <c r="E509" s="115"/>
      <c r="F509" s="115"/>
      <c r="G509" s="117"/>
      <c r="H509" s="157"/>
      <c r="I509" s="117"/>
      <c r="J509" s="117"/>
      <c r="K509" s="117"/>
      <c r="L509" s="117"/>
      <c r="M509" s="117"/>
      <c r="N509" s="117"/>
      <c r="O509" s="117"/>
      <c r="P509" s="117"/>
      <c r="Q509" s="117"/>
      <c r="R509" s="117"/>
      <c r="S509" s="117"/>
      <c r="T509" s="117"/>
      <c r="U509" s="117"/>
      <c r="V509" s="117"/>
    </row>
    <row r="510" spans="3:22" ht="15.75" customHeight="1">
      <c r="C510" s="117"/>
      <c r="D510" s="115"/>
      <c r="E510" s="115"/>
      <c r="F510" s="115"/>
      <c r="G510" s="117"/>
      <c r="H510" s="157"/>
      <c r="I510" s="117"/>
      <c r="J510" s="117"/>
      <c r="K510" s="117"/>
      <c r="L510" s="117"/>
      <c r="M510" s="117"/>
      <c r="N510" s="117"/>
      <c r="O510" s="117"/>
      <c r="P510" s="117"/>
      <c r="Q510" s="117"/>
      <c r="R510" s="117"/>
      <c r="S510" s="117"/>
      <c r="T510" s="117"/>
      <c r="U510" s="117"/>
      <c r="V510" s="117"/>
    </row>
    <row r="511" spans="3:22" ht="15.75" customHeight="1">
      <c r="C511" s="117"/>
      <c r="D511" s="115"/>
      <c r="E511" s="115"/>
      <c r="F511" s="115"/>
      <c r="G511" s="117"/>
      <c r="H511" s="157"/>
      <c r="I511" s="117"/>
      <c r="J511" s="117"/>
      <c r="K511" s="117"/>
      <c r="L511" s="117"/>
      <c r="M511" s="117"/>
      <c r="N511" s="117"/>
      <c r="O511" s="117"/>
      <c r="P511" s="117"/>
      <c r="Q511" s="117"/>
      <c r="R511" s="117"/>
      <c r="S511" s="117"/>
      <c r="T511" s="117"/>
      <c r="U511" s="117"/>
      <c r="V511" s="117"/>
    </row>
    <row r="512" spans="3:22" ht="15.75" customHeight="1">
      <c r="C512" s="117"/>
      <c r="D512" s="115"/>
      <c r="E512" s="115"/>
      <c r="F512" s="115"/>
      <c r="G512" s="117"/>
      <c r="H512" s="157"/>
      <c r="I512" s="117"/>
      <c r="J512" s="117"/>
      <c r="K512" s="117"/>
      <c r="L512" s="117"/>
      <c r="M512" s="117"/>
      <c r="N512" s="117"/>
      <c r="O512" s="117"/>
      <c r="P512" s="117"/>
      <c r="Q512" s="117"/>
      <c r="R512" s="117"/>
      <c r="S512" s="117"/>
      <c r="T512" s="117"/>
      <c r="U512" s="117"/>
      <c r="V512" s="117"/>
    </row>
    <row r="513" spans="3:22" ht="15.75" customHeight="1">
      <c r="C513" s="117"/>
      <c r="D513" s="115"/>
      <c r="E513" s="115"/>
      <c r="F513" s="115"/>
      <c r="G513" s="117"/>
      <c r="H513" s="157"/>
      <c r="I513" s="117"/>
      <c r="J513" s="117"/>
      <c r="K513" s="117"/>
      <c r="L513" s="117"/>
      <c r="M513" s="117"/>
      <c r="N513" s="117"/>
      <c r="O513" s="117"/>
      <c r="P513" s="117"/>
      <c r="Q513" s="117"/>
      <c r="R513" s="117"/>
      <c r="S513" s="117"/>
      <c r="T513" s="117"/>
      <c r="U513" s="117"/>
      <c r="V513" s="117"/>
    </row>
    <row r="514" spans="3:22" ht="15.75" customHeight="1">
      <c r="C514" s="117"/>
      <c r="D514" s="115"/>
      <c r="E514" s="115"/>
      <c r="F514" s="115"/>
      <c r="G514" s="117"/>
      <c r="H514" s="157"/>
      <c r="I514" s="117"/>
      <c r="J514" s="117"/>
      <c r="K514" s="117"/>
      <c r="L514" s="117"/>
      <c r="M514" s="117"/>
      <c r="N514" s="117"/>
      <c r="O514" s="117"/>
      <c r="P514" s="117"/>
      <c r="Q514" s="117"/>
      <c r="R514" s="117"/>
      <c r="S514" s="117"/>
      <c r="T514" s="117"/>
      <c r="U514" s="117"/>
      <c r="V514" s="117"/>
    </row>
    <row r="515" spans="3:22" ht="15.75" customHeight="1">
      <c r="C515" s="117"/>
      <c r="D515" s="115"/>
      <c r="E515" s="115"/>
      <c r="F515" s="115"/>
      <c r="G515" s="117"/>
      <c r="H515" s="157"/>
      <c r="I515" s="117"/>
      <c r="J515" s="117"/>
      <c r="K515" s="117"/>
      <c r="L515" s="117"/>
      <c r="M515" s="117"/>
      <c r="N515" s="117"/>
      <c r="O515" s="117"/>
      <c r="P515" s="117"/>
      <c r="Q515" s="117"/>
      <c r="R515" s="117"/>
      <c r="S515" s="117"/>
      <c r="T515" s="117"/>
      <c r="U515" s="117"/>
      <c r="V515" s="117"/>
    </row>
    <row r="516" spans="3:22" ht="15.75" customHeight="1">
      <c r="C516" s="117"/>
      <c r="D516" s="115"/>
      <c r="E516" s="115"/>
      <c r="F516" s="115"/>
      <c r="G516" s="117"/>
      <c r="H516" s="157"/>
      <c r="I516" s="117"/>
      <c r="J516" s="117"/>
      <c r="K516" s="117"/>
      <c r="L516" s="117"/>
      <c r="M516" s="117"/>
      <c r="N516" s="117"/>
      <c r="O516" s="117"/>
      <c r="P516" s="117"/>
      <c r="Q516" s="117"/>
      <c r="R516" s="117"/>
      <c r="S516" s="117"/>
      <c r="T516" s="117"/>
      <c r="U516" s="117"/>
      <c r="V516" s="117"/>
    </row>
    <row r="517" spans="3:22" ht="15.75" customHeight="1">
      <c r="C517" s="117"/>
      <c r="D517" s="115"/>
      <c r="E517" s="115"/>
      <c r="F517" s="115"/>
      <c r="G517" s="117"/>
      <c r="H517" s="157"/>
      <c r="I517" s="117"/>
      <c r="J517" s="117"/>
      <c r="K517" s="117"/>
      <c r="L517" s="117"/>
      <c r="M517" s="117"/>
      <c r="N517" s="117"/>
      <c r="O517" s="117"/>
      <c r="P517" s="117"/>
      <c r="Q517" s="117"/>
      <c r="R517" s="117"/>
      <c r="S517" s="117"/>
      <c r="T517" s="117"/>
      <c r="U517" s="117"/>
      <c r="V517" s="117"/>
    </row>
    <row r="518" spans="3:22" ht="15.75" customHeight="1">
      <c r="C518" s="117"/>
      <c r="D518" s="115"/>
      <c r="E518" s="115"/>
      <c r="F518" s="115"/>
      <c r="G518" s="117"/>
      <c r="H518" s="157"/>
      <c r="I518" s="117"/>
      <c r="J518" s="117"/>
      <c r="K518" s="117"/>
      <c r="L518" s="117"/>
      <c r="M518" s="117"/>
      <c r="N518" s="117"/>
      <c r="O518" s="117"/>
      <c r="P518" s="117"/>
      <c r="Q518" s="117"/>
      <c r="R518" s="117"/>
      <c r="S518" s="117"/>
      <c r="T518" s="117"/>
      <c r="U518" s="117"/>
      <c r="V518" s="117"/>
    </row>
    <row r="519" spans="3:22" ht="15.75" customHeight="1">
      <c r="C519" s="117"/>
      <c r="D519" s="115"/>
      <c r="E519" s="115"/>
      <c r="F519" s="115"/>
      <c r="G519" s="117"/>
      <c r="H519" s="157"/>
      <c r="I519" s="117"/>
      <c r="J519" s="117"/>
      <c r="K519" s="117"/>
      <c r="L519" s="117"/>
      <c r="M519" s="117"/>
      <c r="N519" s="117"/>
      <c r="O519" s="117"/>
      <c r="P519" s="117"/>
      <c r="Q519" s="117"/>
      <c r="R519" s="117"/>
      <c r="S519" s="117"/>
      <c r="T519" s="117"/>
      <c r="U519" s="117"/>
      <c r="V519" s="117"/>
    </row>
    <row r="520" spans="3:22" ht="15.75" customHeight="1">
      <c r="C520" s="117"/>
      <c r="D520" s="115"/>
      <c r="E520" s="115"/>
      <c r="F520" s="115"/>
      <c r="G520" s="117"/>
      <c r="H520" s="157"/>
      <c r="I520" s="117"/>
      <c r="J520" s="117"/>
      <c r="K520" s="117"/>
      <c r="L520" s="117"/>
      <c r="M520" s="117"/>
      <c r="N520" s="117"/>
      <c r="O520" s="117"/>
      <c r="P520" s="117"/>
      <c r="Q520" s="117"/>
      <c r="R520" s="117"/>
      <c r="S520" s="117"/>
      <c r="T520" s="117"/>
      <c r="U520" s="117"/>
      <c r="V520" s="117"/>
    </row>
    <row r="521" spans="3:22" ht="15.75" customHeight="1">
      <c r="C521" s="117"/>
      <c r="D521" s="115"/>
      <c r="E521" s="115"/>
      <c r="F521" s="115"/>
      <c r="G521" s="117"/>
      <c r="H521" s="157"/>
      <c r="I521" s="117"/>
      <c r="J521" s="117"/>
      <c r="K521" s="117"/>
      <c r="L521" s="117"/>
      <c r="M521" s="117"/>
      <c r="N521" s="117"/>
      <c r="O521" s="117"/>
      <c r="P521" s="117"/>
      <c r="Q521" s="117"/>
      <c r="R521" s="117"/>
      <c r="S521" s="117"/>
      <c r="T521" s="117"/>
      <c r="U521" s="117"/>
      <c r="V521" s="117"/>
    </row>
    <row r="522" spans="3:22" ht="15.75" customHeight="1">
      <c r="C522" s="117"/>
      <c r="D522" s="115"/>
      <c r="E522" s="115"/>
      <c r="F522" s="115"/>
      <c r="G522" s="117"/>
      <c r="H522" s="157"/>
      <c r="I522" s="117"/>
      <c r="J522" s="117"/>
      <c r="K522" s="117"/>
      <c r="L522" s="117"/>
      <c r="M522" s="117"/>
      <c r="N522" s="117"/>
      <c r="O522" s="117"/>
      <c r="P522" s="117"/>
      <c r="Q522" s="117"/>
      <c r="R522" s="117"/>
      <c r="S522" s="117"/>
      <c r="T522" s="117"/>
      <c r="U522" s="117"/>
      <c r="V522" s="117"/>
    </row>
    <row r="523" spans="3:22" ht="15.75" customHeight="1">
      <c r="C523" s="117"/>
      <c r="D523" s="115"/>
      <c r="E523" s="115"/>
      <c r="F523" s="115"/>
      <c r="G523" s="117"/>
      <c r="H523" s="157"/>
      <c r="I523" s="117"/>
      <c r="J523" s="117"/>
      <c r="K523" s="117"/>
      <c r="L523" s="117"/>
      <c r="M523" s="117"/>
      <c r="N523" s="117"/>
      <c r="O523" s="117"/>
      <c r="P523" s="117"/>
      <c r="Q523" s="117"/>
      <c r="R523" s="117"/>
      <c r="S523" s="117"/>
      <c r="T523" s="117"/>
      <c r="U523" s="117"/>
      <c r="V523" s="117"/>
    </row>
    <row r="524" spans="3:22" ht="15.75" customHeight="1">
      <c r="C524" s="117"/>
      <c r="D524" s="115"/>
      <c r="E524" s="115"/>
      <c r="F524" s="115"/>
      <c r="G524" s="117"/>
      <c r="H524" s="157"/>
      <c r="I524" s="117"/>
      <c r="J524" s="117"/>
      <c r="K524" s="117"/>
      <c r="L524" s="117"/>
      <c r="M524" s="117"/>
      <c r="N524" s="117"/>
      <c r="O524" s="117"/>
      <c r="P524" s="117"/>
      <c r="Q524" s="117"/>
      <c r="R524" s="117"/>
      <c r="S524" s="117"/>
      <c r="T524" s="117"/>
      <c r="U524" s="117"/>
      <c r="V524" s="117"/>
    </row>
    <row r="525" spans="3:22" ht="15.75" customHeight="1">
      <c r="C525" s="117"/>
      <c r="D525" s="115"/>
      <c r="E525" s="115"/>
      <c r="F525" s="115"/>
      <c r="G525" s="117"/>
      <c r="H525" s="157"/>
      <c r="I525" s="117"/>
      <c r="J525" s="117"/>
      <c r="K525" s="117"/>
      <c r="L525" s="117"/>
      <c r="M525" s="117"/>
      <c r="N525" s="117"/>
      <c r="O525" s="117"/>
      <c r="P525" s="117"/>
      <c r="Q525" s="117"/>
      <c r="R525" s="117"/>
      <c r="S525" s="117"/>
      <c r="T525" s="117"/>
      <c r="U525" s="117"/>
      <c r="V525" s="117"/>
    </row>
    <row r="526" spans="3:22" ht="15.75" customHeight="1">
      <c r="C526" s="117"/>
      <c r="D526" s="115"/>
      <c r="E526" s="115"/>
      <c r="F526" s="115"/>
      <c r="G526" s="117"/>
      <c r="H526" s="157"/>
      <c r="I526" s="117"/>
      <c r="J526" s="117"/>
      <c r="K526" s="117"/>
      <c r="L526" s="117"/>
      <c r="M526" s="117"/>
      <c r="N526" s="117"/>
      <c r="O526" s="117"/>
      <c r="P526" s="117"/>
      <c r="Q526" s="117"/>
      <c r="R526" s="117"/>
      <c r="S526" s="117"/>
      <c r="T526" s="117"/>
      <c r="U526" s="117"/>
      <c r="V526" s="117"/>
    </row>
    <row r="527" spans="3:22" ht="15.75" customHeight="1">
      <c r="C527" s="117"/>
      <c r="D527" s="115"/>
      <c r="E527" s="115"/>
      <c r="F527" s="115"/>
      <c r="G527" s="117"/>
      <c r="H527" s="157"/>
      <c r="I527" s="117"/>
      <c r="J527" s="117"/>
      <c r="K527" s="117"/>
      <c r="L527" s="117"/>
      <c r="M527" s="117"/>
      <c r="N527" s="117"/>
      <c r="O527" s="117"/>
      <c r="P527" s="117"/>
      <c r="Q527" s="117"/>
      <c r="R527" s="117"/>
      <c r="S527" s="117"/>
      <c r="T527" s="117"/>
      <c r="U527" s="117"/>
      <c r="V527" s="117"/>
    </row>
    <row r="528" spans="3:22" ht="15.75" customHeight="1">
      <c r="C528" s="117"/>
      <c r="D528" s="115"/>
      <c r="E528" s="115"/>
      <c r="F528" s="115"/>
      <c r="G528" s="117"/>
      <c r="H528" s="157"/>
      <c r="I528" s="117"/>
      <c r="J528" s="117"/>
      <c r="K528" s="117"/>
      <c r="L528" s="117"/>
      <c r="M528" s="117"/>
      <c r="N528" s="117"/>
      <c r="O528" s="117"/>
      <c r="P528" s="117"/>
      <c r="Q528" s="117"/>
      <c r="R528" s="117"/>
      <c r="S528" s="117"/>
      <c r="T528" s="117"/>
      <c r="U528" s="117"/>
      <c r="V528" s="117"/>
    </row>
    <row r="529" spans="3:22" ht="15.75" customHeight="1">
      <c r="C529" s="117"/>
      <c r="D529" s="115"/>
      <c r="E529" s="115"/>
      <c r="F529" s="115"/>
      <c r="G529" s="117"/>
      <c r="H529" s="157"/>
      <c r="I529" s="117"/>
      <c r="J529" s="117"/>
      <c r="K529" s="117"/>
      <c r="L529" s="117"/>
      <c r="M529" s="117"/>
      <c r="N529" s="117"/>
      <c r="O529" s="117"/>
      <c r="P529" s="117"/>
      <c r="Q529" s="117"/>
      <c r="R529" s="117"/>
      <c r="S529" s="117"/>
      <c r="T529" s="117"/>
      <c r="U529" s="117"/>
      <c r="V529" s="117"/>
    </row>
    <row r="530" spans="3:22" ht="15.75" customHeight="1">
      <c r="C530" s="117"/>
      <c r="D530" s="115"/>
      <c r="E530" s="115"/>
      <c r="F530" s="115"/>
      <c r="G530" s="117"/>
      <c r="H530" s="157"/>
      <c r="I530" s="117"/>
      <c r="J530" s="117"/>
      <c r="K530" s="117"/>
      <c r="L530" s="117"/>
      <c r="M530" s="117"/>
      <c r="N530" s="117"/>
      <c r="O530" s="117"/>
      <c r="P530" s="117"/>
      <c r="Q530" s="117"/>
      <c r="R530" s="117"/>
      <c r="S530" s="117"/>
      <c r="T530" s="117"/>
      <c r="U530" s="117"/>
      <c r="V530" s="117"/>
    </row>
    <row r="531" spans="3:22" ht="15.75" customHeight="1">
      <c r="C531" s="117"/>
      <c r="D531" s="115"/>
      <c r="E531" s="115"/>
      <c r="F531" s="115"/>
      <c r="G531" s="117"/>
      <c r="H531" s="157"/>
      <c r="I531" s="117"/>
      <c r="J531" s="117"/>
      <c r="K531" s="117"/>
      <c r="L531" s="117"/>
      <c r="M531" s="117"/>
      <c r="N531" s="117"/>
      <c r="O531" s="117"/>
      <c r="P531" s="117"/>
      <c r="Q531" s="117"/>
      <c r="R531" s="117"/>
      <c r="S531" s="117"/>
      <c r="T531" s="117"/>
      <c r="U531" s="117"/>
      <c r="V531" s="117"/>
    </row>
    <row r="532" spans="3:22" ht="15.75" customHeight="1">
      <c r="C532" s="117"/>
      <c r="D532" s="115"/>
      <c r="E532" s="115"/>
      <c r="F532" s="115"/>
      <c r="G532" s="117"/>
      <c r="H532" s="157"/>
      <c r="I532" s="117"/>
      <c r="J532" s="117"/>
      <c r="K532" s="117"/>
      <c r="L532" s="117"/>
      <c r="M532" s="117"/>
      <c r="N532" s="117"/>
      <c r="O532" s="117"/>
      <c r="P532" s="117"/>
      <c r="Q532" s="117"/>
      <c r="R532" s="117"/>
      <c r="S532" s="117"/>
      <c r="T532" s="117"/>
      <c r="U532" s="117"/>
      <c r="V532" s="117"/>
    </row>
    <row r="533" spans="3:22" ht="15.75" customHeight="1">
      <c r="C533" s="117"/>
      <c r="D533" s="115"/>
      <c r="E533" s="115"/>
      <c r="F533" s="115"/>
      <c r="G533" s="117"/>
      <c r="H533" s="157"/>
      <c r="I533" s="117"/>
      <c r="J533" s="117"/>
      <c r="K533" s="117"/>
      <c r="L533" s="117"/>
      <c r="M533" s="117"/>
      <c r="N533" s="117"/>
      <c r="O533" s="117"/>
      <c r="P533" s="117"/>
      <c r="Q533" s="117"/>
      <c r="R533" s="117"/>
      <c r="S533" s="117"/>
      <c r="T533" s="117"/>
      <c r="U533" s="117"/>
      <c r="V533" s="117"/>
    </row>
    <row r="534" spans="3:22" ht="15.75" customHeight="1">
      <c r="C534" s="117"/>
      <c r="D534" s="115"/>
      <c r="E534" s="115"/>
      <c r="F534" s="115"/>
      <c r="G534" s="117"/>
      <c r="H534" s="157"/>
      <c r="I534" s="117"/>
      <c r="J534" s="117"/>
      <c r="K534" s="117"/>
      <c r="L534" s="117"/>
      <c r="M534" s="117"/>
      <c r="N534" s="117"/>
      <c r="O534" s="117"/>
      <c r="P534" s="117"/>
      <c r="Q534" s="117"/>
      <c r="R534" s="117"/>
      <c r="S534" s="117"/>
      <c r="T534" s="117"/>
      <c r="U534" s="117"/>
      <c r="V534" s="117"/>
    </row>
    <row r="535" spans="3:22" ht="15.75" customHeight="1">
      <c r="C535" s="117"/>
      <c r="D535" s="115"/>
      <c r="E535" s="115"/>
      <c r="F535" s="115"/>
      <c r="G535" s="117"/>
      <c r="H535" s="157"/>
      <c r="I535" s="117"/>
      <c r="J535" s="117"/>
      <c r="K535" s="117"/>
      <c r="L535" s="117"/>
      <c r="M535" s="117"/>
      <c r="N535" s="117"/>
      <c r="O535" s="117"/>
      <c r="P535" s="117"/>
      <c r="Q535" s="117"/>
      <c r="R535" s="117"/>
      <c r="S535" s="117"/>
      <c r="T535" s="117"/>
      <c r="U535" s="117"/>
      <c r="V535" s="117"/>
    </row>
    <row r="536" spans="3:22" ht="15.75" customHeight="1">
      <c r="C536" s="117"/>
      <c r="D536" s="115"/>
      <c r="E536" s="115"/>
      <c r="F536" s="115"/>
      <c r="G536" s="117"/>
      <c r="H536" s="157"/>
      <c r="I536" s="117"/>
      <c r="J536" s="117"/>
      <c r="K536" s="117"/>
      <c r="L536" s="117"/>
      <c r="M536" s="117"/>
      <c r="N536" s="117"/>
      <c r="O536" s="117"/>
      <c r="P536" s="117"/>
      <c r="Q536" s="117"/>
      <c r="R536" s="117"/>
      <c r="S536" s="117"/>
      <c r="T536" s="117"/>
      <c r="U536" s="117"/>
      <c r="V536" s="117"/>
    </row>
    <row r="537" spans="3:22" ht="15.75" customHeight="1">
      <c r="C537" s="117"/>
      <c r="D537" s="115"/>
      <c r="E537" s="115"/>
      <c r="F537" s="115"/>
      <c r="G537" s="117"/>
      <c r="H537" s="157"/>
      <c r="I537" s="117"/>
      <c r="J537" s="117"/>
      <c r="K537" s="117"/>
      <c r="L537" s="117"/>
      <c r="M537" s="117"/>
      <c r="N537" s="117"/>
      <c r="O537" s="117"/>
      <c r="P537" s="117"/>
      <c r="Q537" s="117"/>
      <c r="R537" s="117"/>
      <c r="S537" s="117"/>
      <c r="T537" s="117"/>
      <c r="U537" s="117"/>
      <c r="V537" s="117"/>
    </row>
    <row r="538" spans="3:22" ht="15.75" customHeight="1">
      <c r="C538" s="117"/>
      <c r="D538" s="115"/>
      <c r="E538" s="115"/>
      <c r="F538" s="115"/>
      <c r="G538" s="117"/>
      <c r="H538" s="157"/>
      <c r="I538" s="117"/>
      <c r="J538" s="117"/>
      <c r="K538" s="117"/>
      <c r="L538" s="117"/>
      <c r="M538" s="117"/>
      <c r="N538" s="117"/>
      <c r="O538" s="117"/>
      <c r="P538" s="117"/>
      <c r="Q538" s="117"/>
      <c r="R538" s="117"/>
      <c r="S538" s="117"/>
      <c r="T538" s="117"/>
      <c r="U538" s="117"/>
      <c r="V538" s="117"/>
    </row>
    <row r="539" spans="3:22" ht="15.75" customHeight="1">
      <c r="C539" s="117"/>
      <c r="D539" s="115"/>
      <c r="E539" s="115"/>
      <c r="F539" s="115"/>
      <c r="G539" s="117"/>
      <c r="H539" s="157"/>
      <c r="I539" s="117"/>
      <c r="J539" s="117"/>
      <c r="K539" s="117"/>
      <c r="L539" s="117"/>
      <c r="M539" s="117"/>
      <c r="N539" s="117"/>
      <c r="O539" s="117"/>
      <c r="P539" s="117"/>
      <c r="Q539" s="117"/>
      <c r="R539" s="117"/>
      <c r="S539" s="117"/>
      <c r="T539" s="117"/>
      <c r="U539" s="117"/>
      <c r="V539" s="117"/>
    </row>
    <row r="540" spans="3:22" ht="15.75" customHeight="1">
      <c r="C540" s="117"/>
      <c r="D540" s="115"/>
      <c r="E540" s="115"/>
      <c r="F540" s="115"/>
      <c r="G540" s="117"/>
      <c r="H540" s="157"/>
      <c r="I540" s="117"/>
      <c r="J540" s="117"/>
      <c r="K540" s="117"/>
      <c r="L540" s="117"/>
      <c r="M540" s="117"/>
      <c r="N540" s="117"/>
      <c r="O540" s="117"/>
      <c r="P540" s="117"/>
      <c r="Q540" s="117"/>
      <c r="R540" s="117"/>
      <c r="S540" s="117"/>
      <c r="T540" s="117"/>
      <c r="U540" s="117"/>
      <c r="V540" s="117"/>
    </row>
    <row r="541" spans="3:22" ht="15.75" customHeight="1">
      <c r="C541" s="117"/>
      <c r="D541" s="115"/>
      <c r="E541" s="115"/>
      <c r="F541" s="115"/>
      <c r="G541" s="117"/>
      <c r="H541" s="157"/>
      <c r="I541" s="117"/>
      <c r="J541" s="117"/>
      <c r="K541" s="117"/>
      <c r="L541" s="117"/>
      <c r="M541" s="117"/>
      <c r="N541" s="117"/>
      <c r="O541" s="117"/>
      <c r="P541" s="117"/>
      <c r="Q541" s="117"/>
      <c r="R541" s="117"/>
      <c r="S541" s="117"/>
      <c r="T541" s="117"/>
      <c r="U541" s="117"/>
      <c r="V541" s="117"/>
    </row>
    <row r="542" spans="3:22" ht="15.75" customHeight="1">
      <c r="C542" s="117"/>
      <c r="D542" s="115"/>
      <c r="E542" s="115"/>
      <c r="F542" s="115"/>
      <c r="G542" s="117"/>
      <c r="H542" s="157"/>
      <c r="I542" s="117"/>
      <c r="J542" s="117"/>
      <c r="K542" s="117"/>
      <c r="L542" s="117"/>
      <c r="M542" s="117"/>
      <c r="N542" s="117"/>
      <c r="O542" s="117"/>
      <c r="P542" s="117"/>
      <c r="Q542" s="117"/>
      <c r="R542" s="117"/>
      <c r="S542" s="117"/>
      <c r="T542" s="117"/>
      <c r="U542" s="117"/>
      <c r="V542" s="117"/>
    </row>
    <row r="543" spans="3:22" ht="15.75" customHeight="1">
      <c r="C543" s="117"/>
      <c r="D543" s="115"/>
      <c r="E543" s="115"/>
      <c r="F543" s="115"/>
      <c r="G543" s="117"/>
      <c r="H543" s="157"/>
      <c r="I543" s="117"/>
      <c r="J543" s="117"/>
      <c r="K543" s="117"/>
      <c r="L543" s="117"/>
      <c r="M543" s="117"/>
      <c r="N543" s="117"/>
      <c r="O543" s="117"/>
      <c r="P543" s="117"/>
      <c r="Q543" s="117"/>
      <c r="R543" s="117"/>
      <c r="S543" s="117"/>
      <c r="T543" s="117"/>
      <c r="U543" s="117"/>
      <c r="V543" s="117"/>
    </row>
    <row r="544" spans="3:22" ht="15.75" customHeight="1">
      <c r="C544" s="117"/>
      <c r="D544" s="115"/>
      <c r="E544" s="115"/>
      <c r="F544" s="115"/>
      <c r="G544" s="117"/>
      <c r="H544" s="157"/>
      <c r="I544" s="117"/>
      <c r="J544" s="117"/>
      <c r="K544" s="117"/>
      <c r="L544" s="117"/>
      <c r="M544" s="117"/>
      <c r="N544" s="117"/>
      <c r="O544" s="117"/>
      <c r="P544" s="117"/>
      <c r="Q544" s="117"/>
      <c r="R544" s="117"/>
      <c r="S544" s="117"/>
      <c r="T544" s="117"/>
      <c r="U544" s="117"/>
      <c r="V544" s="117"/>
    </row>
    <row r="545" spans="3:22" ht="15.75" customHeight="1">
      <c r="C545" s="117"/>
      <c r="D545" s="115"/>
      <c r="E545" s="115"/>
      <c r="F545" s="115"/>
      <c r="G545" s="117"/>
      <c r="H545" s="157"/>
      <c r="I545" s="117"/>
      <c r="J545" s="117"/>
      <c r="K545" s="117"/>
      <c r="L545" s="117"/>
      <c r="M545" s="117"/>
      <c r="N545" s="117"/>
      <c r="O545" s="117"/>
      <c r="P545" s="117"/>
      <c r="Q545" s="117"/>
      <c r="R545" s="117"/>
      <c r="S545" s="117"/>
      <c r="T545" s="117"/>
      <c r="U545" s="117"/>
      <c r="V545" s="117"/>
    </row>
    <row r="546" spans="3:22" ht="15.75" customHeight="1">
      <c r="C546" s="117"/>
      <c r="D546" s="115"/>
      <c r="E546" s="115"/>
      <c r="F546" s="115"/>
      <c r="G546" s="117"/>
      <c r="H546" s="157"/>
      <c r="I546" s="117"/>
      <c r="J546" s="117"/>
      <c r="K546" s="117"/>
      <c r="L546" s="117"/>
      <c r="M546" s="117"/>
      <c r="N546" s="117"/>
      <c r="O546" s="117"/>
      <c r="P546" s="117"/>
      <c r="Q546" s="117"/>
      <c r="R546" s="117"/>
      <c r="S546" s="117"/>
      <c r="T546" s="117"/>
      <c r="U546" s="117"/>
      <c r="V546" s="117"/>
    </row>
    <row r="547" spans="3:22" ht="15.75" customHeight="1">
      <c r="C547" s="117"/>
      <c r="D547" s="115"/>
      <c r="E547" s="115"/>
      <c r="F547" s="115"/>
      <c r="G547" s="117"/>
      <c r="H547" s="157"/>
      <c r="I547" s="117"/>
      <c r="J547" s="117"/>
      <c r="K547" s="117"/>
      <c r="L547" s="117"/>
      <c r="M547" s="117"/>
      <c r="N547" s="117"/>
      <c r="O547" s="117"/>
      <c r="P547" s="117"/>
      <c r="Q547" s="117"/>
      <c r="R547" s="117"/>
      <c r="S547" s="117"/>
      <c r="T547" s="117"/>
      <c r="U547" s="117"/>
      <c r="V547" s="117"/>
    </row>
    <row r="548" spans="3:22" ht="15.75" customHeight="1">
      <c r="C548" s="117"/>
      <c r="D548" s="115"/>
      <c r="E548" s="115"/>
      <c r="F548" s="115"/>
      <c r="G548" s="117"/>
      <c r="H548" s="157"/>
      <c r="I548" s="117"/>
      <c r="J548" s="117"/>
      <c r="K548" s="117"/>
      <c r="L548" s="117"/>
      <c r="M548" s="117"/>
      <c r="N548" s="117"/>
      <c r="O548" s="117"/>
      <c r="P548" s="117"/>
      <c r="Q548" s="117"/>
      <c r="R548" s="117"/>
      <c r="S548" s="117"/>
      <c r="T548" s="117"/>
      <c r="U548" s="117"/>
      <c r="V548" s="117"/>
    </row>
    <row r="549" spans="3:22" ht="15.75" customHeight="1">
      <c r="C549" s="117"/>
      <c r="D549" s="115"/>
      <c r="E549" s="115"/>
      <c r="F549" s="115"/>
      <c r="G549" s="117"/>
      <c r="H549" s="157"/>
      <c r="I549" s="117"/>
      <c r="J549" s="117"/>
      <c r="K549" s="117"/>
      <c r="L549" s="117"/>
      <c r="M549" s="117"/>
      <c r="N549" s="117"/>
      <c r="O549" s="117"/>
      <c r="P549" s="117"/>
      <c r="Q549" s="117"/>
      <c r="R549" s="117"/>
      <c r="S549" s="117"/>
      <c r="T549" s="117"/>
      <c r="U549" s="117"/>
      <c r="V549" s="117"/>
    </row>
    <row r="550" spans="3:22" ht="15.75" customHeight="1">
      <c r="C550" s="117"/>
      <c r="D550" s="115"/>
      <c r="E550" s="115"/>
      <c r="F550" s="115"/>
      <c r="G550" s="117"/>
      <c r="H550" s="157"/>
      <c r="I550" s="117"/>
      <c r="J550" s="117"/>
      <c r="K550" s="117"/>
      <c r="L550" s="117"/>
      <c r="M550" s="117"/>
      <c r="N550" s="117"/>
      <c r="O550" s="117"/>
      <c r="P550" s="117"/>
      <c r="Q550" s="117"/>
      <c r="R550" s="117"/>
      <c r="S550" s="117"/>
      <c r="T550" s="117"/>
      <c r="U550" s="117"/>
      <c r="V550" s="117"/>
    </row>
    <row r="551" spans="3:22" ht="15.75" customHeight="1">
      <c r="C551" s="117"/>
      <c r="D551" s="115"/>
      <c r="E551" s="115"/>
      <c r="F551" s="115"/>
      <c r="G551" s="117"/>
      <c r="H551" s="157"/>
      <c r="I551" s="117"/>
      <c r="J551" s="117"/>
      <c r="K551" s="117"/>
      <c r="L551" s="117"/>
      <c r="M551" s="117"/>
      <c r="N551" s="117"/>
      <c r="O551" s="117"/>
      <c r="P551" s="117"/>
      <c r="Q551" s="117"/>
      <c r="R551" s="117"/>
      <c r="S551" s="117"/>
      <c r="T551" s="117"/>
      <c r="U551" s="117"/>
      <c r="V551" s="117"/>
    </row>
    <row r="552" spans="3:22" ht="15.75" customHeight="1">
      <c r="C552" s="117"/>
      <c r="D552" s="115"/>
      <c r="E552" s="115"/>
      <c r="F552" s="115"/>
      <c r="G552" s="117"/>
      <c r="H552" s="157"/>
      <c r="I552" s="117"/>
      <c r="J552" s="117"/>
      <c r="K552" s="117"/>
      <c r="L552" s="117"/>
      <c r="M552" s="117"/>
      <c r="N552" s="117"/>
      <c r="O552" s="117"/>
      <c r="P552" s="117"/>
      <c r="Q552" s="117"/>
      <c r="R552" s="117"/>
      <c r="S552" s="117"/>
      <c r="T552" s="117"/>
      <c r="U552" s="117"/>
      <c r="V552" s="117"/>
    </row>
    <row r="553" spans="3:22" ht="15.75" customHeight="1">
      <c r="C553" s="117"/>
      <c r="D553" s="115"/>
      <c r="E553" s="115"/>
      <c r="F553" s="115"/>
      <c r="G553" s="117"/>
      <c r="H553" s="157"/>
      <c r="I553" s="117"/>
      <c r="J553" s="117"/>
      <c r="K553" s="117"/>
      <c r="L553" s="117"/>
      <c r="M553" s="117"/>
      <c r="N553" s="117"/>
      <c r="O553" s="117"/>
      <c r="P553" s="117"/>
      <c r="Q553" s="117"/>
      <c r="R553" s="117"/>
      <c r="S553" s="117"/>
      <c r="T553" s="117"/>
      <c r="U553" s="117"/>
      <c r="V553" s="117"/>
    </row>
    <row r="554" spans="3:22" ht="15.75" customHeight="1">
      <c r="C554" s="117"/>
      <c r="D554" s="115"/>
      <c r="E554" s="115"/>
      <c r="F554" s="115"/>
      <c r="G554" s="117"/>
      <c r="H554" s="157"/>
      <c r="I554" s="117"/>
      <c r="J554" s="117"/>
      <c r="K554" s="117"/>
      <c r="L554" s="117"/>
      <c r="M554" s="117"/>
      <c r="N554" s="117"/>
      <c r="O554" s="117"/>
      <c r="P554" s="117"/>
      <c r="Q554" s="117"/>
      <c r="R554" s="117"/>
      <c r="S554" s="117"/>
      <c r="T554" s="117"/>
      <c r="U554" s="117"/>
      <c r="V554" s="117"/>
    </row>
    <row r="555" spans="3:22" ht="15.75" customHeight="1">
      <c r="C555" s="117"/>
      <c r="D555" s="115"/>
      <c r="E555" s="115"/>
      <c r="F555" s="115"/>
      <c r="G555" s="117"/>
      <c r="H555" s="157"/>
      <c r="I555" s="117"/>
      <c r="J555" s="117"/>
      <c r="K555" s="117"/>
      <c r="L555" s="117"/>
      <c r="M555" s="117"/>
      <c r="N555" s="117"/>
      <c r="O555" s="117"/>
      <c r="P555" s="117"/>
      <c r="Q555" s="117"/>
      <c r="R555" s="117"/>
      <c r="S555" s="117"/>
      <c r="T555" s="117"/>
      <c r="U555" s="117"/>
      <c r="V555" s="117"/>
    </row>
    <row r="556" spans="3:22" ht="15.75" customHeight="1">
      <c r="C556" s="117"/>
      <c r="D556" s="115"/>
      <c r="E556" s="115"/>
      <c r="F556" s="115"/>
      <c r="G556" s="117"/>
      <c r="H556" s="157"/>
      <c r="I556" s="117"/>
      <c r="J556" s="117"/>
      <c r="K556" s="117"/>
      <c r="L556" s="117"/>
      <c r="M556" s="117"/>
      <c r="N556" s="117"/>
      <c r="O556" s="117"/>
      <c r="P556" s="117"/>
      <c r="Q556" s="117"/>
      <c r="R556" s="117"/>
      <c r="S556" s="117"/>
      <c r="T556" s="117"/>
      <c r="U556" s="117"/>
      <c r="V556" s="117"/>
    </row>
    <row r="557" spans="3:22" ht="15.75" customHeight="1">
      <c r="C557" s="117"/>
      <c r="D557" s="115"/>
      <c r="E557" s="115"/>
      <c r="F557" s="115"/>
      <c r="G557" s="117"/>
      <c r="H557" s="157"/>
      <c r="I557" s="117"/>
      <c r="J557" s="117"/>
      <c r="K557" s="117"/>
      <c r="L557" s="117"/>
      <c r="M557" s="117"/>
      <c r="N557" s="117"/>
      <c r="O557" s="117"/>
      <c r="P557" s="117"/>
      <c r="Q557" s="117"/>
      <c r="R557" s="117"/>
      <c r="S557" s="117"/>
      <c r="T557" s="117"/>
      <c r="U557" s="117"/>
      <c r="V557" s="117"/>
    </row>
    <row r="558" spans="3:22" ht="15.75" customHeight="1">
      <c r="C558" s="117"/>
      <c r="D558" s="115"/>
      <c r="E558" s="115"/>
      <c r="F558" s="115"/>
      <c r="G558" s="117"/>
      <c r="H558" s="157"/>
      <c r="I558" s="117"/>
      <c r="J558" s="117"/>
      <c r="K558" s="117"/>
      <c r="L558" s="117"/>
      <c r="M558" s="117"/>
      <c r="N558" s="117"/>
      <c r="O558" s="117"/>
      <c r="P558" s="117"/>
      <c r="Q558" s="117"/>
      <c r="R558" s="117"/>
      <c r="S558" s="117"/>
      <c r="T558" s="117"/>
      <c r="U558" s="117"/>
      <c r="V558" s="117"/>
    </row>
    <row r="559" spans="3:22" ht="15.75" customHeight="1">
      <c r="C559" s="117"/>
      <c r="D559" s="115"/>
      <c r="E559" s="115"/>
      <c r="F559" s="115"/>
      <c r="G559" s="117"/>
      <c r="H559" s="157"/>
      <c r="I559" s="117"/>
      <c r="J559" s="117"/>
      <c r="K559" s="117"/>
      <c r="L559" s="117"/>
      <c r="M559" s="117"/>
      <c r="N559" s="117"/>
      <c r="O559" s="117"/>
      <c r="P559" s="117"/>
      <c r="Q559" s="117"/>
      <c r="R559" s="117"/>
      <c r="S559" s="117"/>
      <c r="T559" s="117"/>
      <c r="U559" s="117"/>
      <c r="V559" s="117"/>
    </row>
    <row r="560" spans="3:22" ht="15.75" customHeight="1">
      <c r="C560" s="117"/>
      <c r="D560" s="115"/>
      <c r="E560" s="115"/>
      <c r="F560" s="115"/>
      <c r="G560" s="117"/>
      <c r="H560" s="157"/>
      <c r="I560" s="117"/>
      <c r="J560" s="117"/>
      <c r="K560" s="117"/>
      <c r="L560" s="117"/>
      <c r="M560" s="117"/>
      <c r="N560" s="117"/>
      <c r="O560" s="117"/>
      <c r="P560" s="117"/>
      <c r="Q560" s="117"/>
      <c r="R560" s="117"/>
      <c r="S560" s="117"/>
      <c r="T560" s="117"/>
      <c r="U560" s="117"/>
      <c r="V560" s="117"/>
    </row>
    <row r="561" spans="3:22" ht="15.75" customHeight="1">
      <c r="C561" s="117"/>
      <c r="D561" s="115"/>
      <c r="E561" s="115"/>
      <c r="F561" s="115"/>
      <c r="G561" s="117"/>
      <c r="H561" s="157"/>
      <c r="I561" s="117"/>
      <c r="J561" s="117"/>
      <c r="K561" s="117"/>
      <c r="L561" s="117"/>
      <c r="M561" s="117"/>
      <c r="N561" s="117"/>
      <c r="O561" s="117"/>
      <c r="P561" s="117"/>
      <c r="Q561" s="117"/>
      <c r="R561" s="117"/>
      <c r="S561" s="117"/>
      <c r="T561" s="117"/>
      <c r="U561" s="117"/>
      <c r="V561" s="117"/>
    </row>
    <row r="562" spans="3:22" ht="15.75" customHeight="1">
      <c r="C562" s="117"/>
      <c r="D562" s="115"/>
      <c r="E562" s="115"/>
      <c r="F562" s="115"/>
      <c r="G562" s="117"/>
      <c r="H562" s="157"/>
      <c r="I562" s="117"/>
      <c r="J562" s="117"/>
      <c r="K562" s="117"/>
      <c r="L562" s="117"/>
      <c r="M562" s="117"/>
      <c r="N562" s="117"/>
      <c r="O562" s="117"/>
      <c r="P562" s="117"/>
      <c r="Q562" s="117"/>
      <c r="R562" s="117"/>
      <c r="S562" s="117"/>
      <c r="T562" s="117"/>
      <c r="U562" s="117"/>
      <c r="V562" s="117"/>
    </row>
    <row r="563" spans="3:22" ht="15.75" customHeight="1">
      <c r="C563" s="117"/>
      <c r="D563" s="115"/>
      <c r="E563" s="115"/>
      <c r="F563" s="115"/>
      <c r="G563" s="117"/>
      <c r="H563" s="157"/>
      <c r="I563" s="117"/>
      <c r="J563" s="117"/>
      <c r="K563" s="117"/>
      <c r="L563" s="117"/>
      <c r="M563" s="117"/>
      <c r="N563" s="117"/>
      <c r="O563" s="117"/>
      <c r="P563" s="117"/>
      <c r="Q563" s="117"/>
      <c r="R563" s="117"/>
      <c r="S563" s="117"/>
      <c r="T563" s="117"/>
      <c r="U563" s="117"/>
      <c r="V563" s="117"/>
    </row>
    <row r="564" spans="3:22" ht="15.75" customHeight="1">
      <c r="C564" s="117"/>
      <c r="D564" s="115"/>
      <c r="E564" s="115"/>
      <c r="F564" s="115"/>
      <c r="G564" s="117"/>
      <c r="H564" s="157"/>
      <c r="I564" s="117"/>
      <c r="J564" s="117"/>
      <c r="K564" s="117"/>
      <c r="L564" s="117"/>
      <c r="M564" s="117"/>
      <c r="N564" s="117"/>
      <c r="O564" s="117"/>
      <c r="P564" s="117"/>
      <c r="Q564" s="117"/>
      <c r="R564" s="117"/>
      <c r="S564" s="117"/>
      <c r="T564" s="117"/>
      <c r="U564" s="117"/>
      <c r="V564" s="117"/>
    </row>
    <row r="565" spans="3:22" ht="15.75" customHeight="1">
      <c r="C565" s="117"/>
      <c r="D565" s="115"/>
      <c r="E565" s="115"/>
      <c r="F565" s="115"/>
      <c r="G565" s="117"/>
      <c r="H565" s="157"/>
      <c r="I565" s="117"/>
      <c r="J565" s="117"/>
      <c r="K565" s="117"/>
      <c r="L565" s="117"/>
      <c r="M565" s="117"/>
      <c r="N565" s="117"/>
      <c r="O565" s="117"/>
      <c r="P565" s="117"/>
      <c r="Q565" s="117"/>
      <c r="R565" s="117"/>
      <c r="S565" s="117"/>
      <c r="T565" s="117"/>
      <c r="U565" s="117"/>
      <c r="V565" s="117"/>
    </row>
    <row r="566" spans="3:22" ht="15.75" customHeight="1">
      <c r="C566" s="117"/>
      <c r="D566" s="115"/>
      <c r="E566" s="115"/>
      <c r="F566" s="115"/>
      <c r="G566" s="117"/>
      <c r="H566" s="157"/>
      <c r="I566" s="117"/>
      <c r="J566" s="117"/>
      <c r="K566" s="117"/>
      <c r="L566" s="117"/>
      <c r="M566" s="117"/>
      <c r="N566" s="117"/>
      <c r="O566" s="117"/>
      <c r="P566" s="117"/>
      <c r="Q566" s="117"/>
      <c r="R566" s="117"/>
      <c r="S566" s="117"/>
      <c r="T566" s="117"/>
      <c r="U566" s="117"/>
      <c r="V566" s="117"/>
    </row>
    <row r="567" spans="3:22" ht="15.75" customHeight="1">
      <c r="C567" s="117"/>
      <c r="D567" s="115"/>
      <c r="E567" s="115"/>
      <c r="F567" s="115"/>
      <c r="G567" s="117"/>
      <c r="H567" s="157"/>
      <c r="I567" s="117"/>
      <c r="J567" s="117"/>
      <c r="K567" s="117"/>
      <c r="L567" s="117"/>
      <c r="M567" s="117"/>
      <c r="N567" s="117"/>
      <c r="O567" s="117"/>
      <c r="P567" s="117"/>
      <c r="Q567" s="117"/>
      <c r="R567" s="117"/>
      <c r="S567" s="117"/>
      <c r="T567" s="117"/>
      <c r="U567" s="117"/>
      <c r="V567" s="117"/>
    </row>
    <row r="568" spans="3:22" ht="15.75" customHeight="1">
      <c r="C568" s="117"/>
      <c r="D568" s="115"/>
      <c r="E568" s="115"/>
      <c r="F568" s="115"/>
      <c r="G568" s="117"/>
      <c r="H568" s="157"/>
      <c r="I568" s="117"/>
      <c r="J568" s="117"/>
      <c r="K568" s="117"/>
      <c r="L568" s="117"/>
      <c r="M568" s="117"/>
      <c r="N568" s="117"/>
      <c r="O568" s="117"/>
      <c r="P568" s="117"/>
      <c r="Q568" s="117"/>
      <c r="R568" s="117"/>
      <c r="S568" s="117"/>
      <c r="T568" s="117"/>
      <c r="U568" s="117"/>
      <c r="V568" s="117"/>
    </row>
    <row r="569" spans="3:22" ht="15.75" customHeight="1">
      <c r="C569" s="117"/>
      <c r="D569" s="115"/>
      <c r="E569" s="115"/>
      <c r="F569" s="115"/>
      <c r="G569" s="117"/>
      <c r="H569" s="157"/>
      <c r="I569" s="117"/>
      <c r="J569" s="117"/>
      <c r="K569" s="117"/>
      <c r="L569" s="117"/>
      <c r="M569" s="117"/>
      <c r="N569" s="117"/>
      <c r="O569" s="117"/>
      <c r="P569" s="117"/>
      <c r="Q569" s="117"/>
      <c r="R569" s="117"/>
      <c r="S569" s="117"/>
      <c r="T569" s="117"/>
      <c r="U569" s="117"/>
      <c r="V569" s="117"/>
    </row>
    <row r="570" spans="3:22" ht="15.75" customHeight="1">
      <c r="C570" s="117"/>
      <c r="D570" s="115"/>
      <c r="E570" s="115"/>
      <c r="F570" s="115"/>
      <c r="G570" s="117"/>
      <c r="H570" s="157"/>
      <c r="I570" s="117"/>
      <c r="J570" s="117"/>
      <c r="K570" s="117"/>
      <c r="L570" s="117"/>
      <c r="M570" s="117"/>
      <c r="N570" s="117"/>
      <c r="O570" s="117"/>
      <c r="P570" s="117"/>
      <c r="Q570" s="117"/>
      <c r="R570" s="117"/>
      <c r="S570" s="117"/>
      <c r="T570" s="117"/>
      <c r="U570" s="117"/>
      <c r="V570" s="117"/>
    </row>
    <row r="571" spans="3:22" ht="15.75" customHeight="1">
      <c r="C571" s="117"/>
      <c r="D571" s="115"/>
      <c r="E571" s="115"/>
      <c r="F571" s="115"/>
      <c r="G571" s="117"/>
      <c r="H571" s="157"/>
      <c r="I571" s="117"/>
      <c r="J571" s="117"/>
      <c r="K571" s="117"/>
      <c r="L571" s="117"/>
      <c r="M571" s="117"/>
      <c r="N571" s="117"/>
      <c r="O571" s="117"/>
      <c r="P571" s="117"/>
      <c r="Q571" s="117"/>
      <c r="R571" s="117"/>
      <c r="S571" s="117"/>
      <c r="T571" s="117"/>
      <c r="U571" s="117"/>
      <c r="V571" s="117"/>
    </row>
    <row r="572" spans="3:22" ht="15.75" customHeight="1">
      <c r="C572" s="117"/>
      <c r="D572" s="115"/>
      <c r="E572" s="115"/>
      <c r="F572" s="115"/>
      <c r="G572" s="117"/>
      <c r="H572" s="157"/>
      <c r="I572" s="117"/>
      <c r="J572" s="117"/>
      <c r="K572" s="117"/>
      <c r="L572" s="117"/>
      <c r="M572" s="117"/>
      <c r="N572" s="117"/>
      <c r="O572" s="117"/>
      <c r="P572" s="117"/>
      <c r="Q572" s="117"/>
      <c r="R572" s="117"/>
      <c r="S572" s="117"/>
      <c r="T572" s="117"/>
      <c r="U572" s="117"/>
      <c r="V572" s="117"/>
    </row>
    <row r="573" spans="3:22" ht="15.75" customHeight="1">
      <c r="C573" s="117"/>
      <c r="D573" s="115"/>
      <c r="E573" s="115"/>
      <c r="F573" s="115"/>
      <c r="G573" s="117"/>
      <c r="H573" s="157"/>
      <c r="I573" s="117"/>
      <c r="J573" s="117"/>
      <c r="K573" s="117"/>
      <c r="L573" s="117"/>
      <c r="M573" s="117"/>
      <c r="N573" s="117"/>
      <c r="O573" s="117"/>
      <c r="P573" s="117"/>
      <c r="Q573" s="117"/>
      <c r="R573" s="117"/>
      <c r="S573" s="117"/>
      <c r="T573" s="117"/>
      <c r="U573" s="117"/>
      <c r="V573" s="117"/>
    </row>
    <row r="574" spans="3:22" ht="15.75" customHeight="1">
      <c r="C574" s="117"/>
      <c r="D574" s="115"/>
      <c r="E574" s="115"/>
      <c r="F574" s="115"/>
      <c r="G574" s="117"/>
      <c r="H574" s="157"/>
      <c r="I574" s="117"/>
      <c r="J574" s="117"/>
      <c r="K574" s="117"/>
      <c r="L574" s="117"/>
      <c r="M574" s="117"/>
      <c r="N574" s="117"/>
      <c r="O574" s="117"/>
      <c r="P574" s="117"/>
      <c r="Q574" s="117"/>
      <c r="R574" s="117"/>
      <c r="S574" s="117"/>
      <c r="T574" s="117"/>
      <c r="U574" s="117"/>
      <c r="V574" s="117"/>
    </row>
    <row r="575" spans="3:22" ht="15.75" customHeight="1">
      <c r="C575" s="117"/>
      <c r="D575" s="115"/>
      <c r="E575" s="115"/>
      <c r="F575" s="115"/>
      <c r="G575" s="117"/>
      <c r="H575" s="157"/>
      <c r="I575" s="117"/>
      <c r="J575" s="117"/>
      <c r="K575" s="117"/>
      <c r="L575" s="117"/>
      <c r="M575" s="117"/>
      <c r="N575" s="117"/>
      <c r="O575" s="117"/>
      <c r="P575" s="117"/>
      <c r="Q575" s="117"/>
      <c r="R575" s="117"/>
      <c r="S575" s="117"/>
      <c r="T575" s="117"/>
      <c r="U575" s="117"/>
      <c r="V575" s="117"/>
    </row>
    <row r="576" spans="3:22" ht="15.75" customHeight="1">
      <c r="C576" s="117"/>
      <c r="D576" s="115"/>
      <c r="E576" s="115"/>
      <c r="F576" s="115"/>
      <c r="G576" s="117"/>
      <c r="H576" s="157"/>
      <c r="I576" s="117"/>
      <c r="J576" s="117"/>
      <c r="K576" s="117"/>
      <c r="L576" s="117"/>
      <c r="M576" s="117"/>
      <c r="N576" s="117"/>
      <c r="O576" s="117"/>
      <c r="P576" s="117"/>
      <c r="Q576" s="117"/>
      <c r="R576" s="117"/>
      <c r="S576" s="117"/>
      <c r="T576" s="117"/>
      <c r="U576" s="117"/>
      <c r="V576" s="117"/>
    </row>
    <row r="577" spans="3:22" ht="15.75" customHeight="1">
      <c r="C577" s="117"/>
      <c r="D577" s="115"/>
      <c r="E577" s="115"/>
      <c r="F577" s="115"/>
      <c r="G577" s="117"/>
      <c r="H577" s="157"/>
      <c r="I577" s="117"/>
      <c r="J577" s="117"/>
      <c r="K577" s="117"/>
      <c r="L577" s="117"/>
      <c r="M577" s="117"/>
      <c r="N577" s="117"/>
      <c r="O577" s="117"/>
      <c r="P577" s="117"/>
      <c r="Q577" s="117"/>
      <c r="R577" s="117"/>
      <c r="S577" s="117"/>
      <c r="T577" s="117"/>
      <c r="U577" s="117"/>
      <c r="V577" s="117"/>
    </row>
    <row r="578" spans="3:22" ht="15.75" customHeight="1">
      <c r="C578" s="117"/>
      <c r="D578" s="115"/>
      <c r="E578" s="115"/>
      <c r="F578" s="115"/>
      <c r="G578" s="117"/>
      <c r="H578" s="157"/>
      <c r="I578" s="117"/>
      <c r="J578" s="117"/>
      <c r="K578" s="117"/>
      <c r="L578" s="117"/>
      <c r="M578" s="117"/>
      <c r="N578" s="117"/>
      <c r="O578" s="117"/>
      <c r="P578" s="117"/>
      <c r="Q578" s="117"/>
      <c r="R578" s="117"/>
      <c r="S578" s="117"/>
      <c r="T578" s="117"/>
      <c r="U578" s="117"/>
      <c r="V578" s="117"/>
    </row>
    <row r="579" spans="3:22" ht="15.75" customHeight="1">
      <c r="C579" s="117"/>
      <c r="D579" s="115"/>
      <c r="E579" s="115"/>
      <c r="F579" s="115"/>
      <c r="G579" s="117"/>
      <c r="H579" s="157"/>
      <c r="I579" s="117"/>
      <c r="J579" s="117"/>
      <c r="K579" s="117"/>
      <c r="L579" s="117"/>
      <c r="M579" s="117"/>
      <c r="N579" s="117"/>
      <c r="O579" s="117"/>
      <c r="P579" s="117"/>
      <c r="Q579" s="117"/>
      <c r="R579" s="117"/>
      <c r="S579" s="117"/>
      <c r="T579" s="117"/>
      <c r="U579" s="117"/>
      <c r="V579" s="117"/>
    </row>
    <row r="580" spans="3:22" ht="15.75" customHeight="1">
      <c r="C580" s="117"/>
      <c r="D580" s="115"/>
      <c r="E580" s="115"/>
      <c r="F580" s="115"/>
      <c r="G580" s="117"/>
      <c r="H580" s="157"/>
      <c r="I580" s="117"/>
      <c r="J580" s="117"/>
      <c r="K580" s="117"/>
      <c r="L580" s="117"/>
      <c r="M580" s="117"/>
      <c r="N580" s="117"/>
      <c r="O580" s="117"/>
      <c r="P580" s="117"/>
      <c r="Q580" s="117"/>
      <c r="R580" s="117"/>
      <c r="S580" s="117"/>
      <c r="T580" s="117"/>
      <c r="U580" s="117"/>
      <c r="V580" s="117"/>
    </row>
    <row r="581" spans="3:22" ht="15.75" customHeight="1">
      <c r="C581" s="117"/>
      <c r="D581" s="115"/>
      <c r="E581" s="115"/>
      <c r="F581" s="115"/>
      <c r="G581" s="117"/>
      <c r="H581" s="157"/>
      <c r="I581" s="117"/>
      <c r="J581" s="117"/>
      <c r="K581" s="117"/>
      <c r="L581" s="117"/>
      <c r="M581" s="117"/>
      <c r="N581" s="117"/>
      <c r="O581" s="117"/>
      <c r="P581" s="117"/>
      <c r="Q581" s="117"/>
      <c r="R581" s="117"/>
      <c r="S581" s="117"/>
      <c r="T581" s="117"/>
      <c r="U581" s="117"/>
      <c r="V581" s="117"/>
    </row>
    <row r="582" spans="3:22" ht="15.75" customHeight="1">
      <c r="C582" s="117"/>
      <c r="D582" s="115"/>
      <c r="E582" s="115"/>
      <c r="F582" s="115"/>
      <c r="G582" s="117"/>
      <c r="H582" s="157"/>
      <c r="I582" s="117"/>
      <c r="J582" s="117"/>
      <c r="K582" s="117"/>
      <c r="L582" s="117"/>
      <c r="M582" s="117"/>
      <c r="N582" s="117"/>
      <c r="O582" s="117"/>
      <c r="P582" s="117"/>
      <c r="Q582" s="117"/>
      <c r="R582" s="117"/>
      <c r="S582" s="117"/>
      <c r="T582" s="117"/>
      <c r="U582" s="117"/>
      <c r="V582" s="117"/>
    </row>
    <row r="583" spans="3:22" ht="15.75" customHeight="1">
      <c r="C583" s="117"/>
      <c r="D583" s="115"/>
      <c r="E583" s="115"/>
      <c r="F583" s="115"/>
      <c r="G583" s="117"/>
      <c r="H583" s="157"/>
      <c r="I583" s="117"/>
      <c r="J583" s="117"/>
      <c r="K583" s="117"/>
      <c r="L583" s="117"/>
      <c r="M583" s="117"/>
      <c r="N583" s="117"/>
      <c r="O583" s="117"/>
      <c r="P583" s="117"/>
      <c r="Q583" s="117"/>
      <c r="R583" s="117"/>
      <c r="S583" s="117"/>
      <c r="T583" s="117"/>
      <c r="U583" s="117"/>
      <c r="V583" s="117"/>
    </row>
    <row r="584" spans="3:22" ht="15.75" customHeight="1">
      <c r="C584" s="117"/>
      <c r="D584" s="115"/>
      <c r="E584" s="115"/>
      <c r="F584" s="115"/>
      <c r="G584" s="117"/>
      <c r="H584" s="157"/>
      <c r="I584" s="117"/>
      <c r="J584" s="117"/>
      <c r="K584" s="117"/>
      <c r="L584" s="117"/>
      <c r="M584" s="117"/>
      <c r="N584" s="117"/>
      <c r="O584" s="117"/>
      <c r="P584" s="117"/>
      <c r="Q584" s="117"/>
      <c r="R584" s="117"/>
      <c r="S584" s="117"/>
      <c r="T584" s="117"/>
      <c r="U584" s="117"/>
      <c r="V584" s="117"/>
    </row>
    <row r="585" spans="3:22" ht="15.75" customHeight="1">
      <c r="C585" s="117"/>
      <c r="D585" s="115"/>
      <c r="E585" s="115"/>
      <c r="F585" s="115"/>
      <c r="G585" s="117"/>
      <c r="H585" s="157"/>
      <c r="I585" s="117"/>
      <c r="J585" s="117"/>
      <c r="K585" s="117"/>
      <c r="L585" s="117"/>
      <c r="M585" s="117"/>
      <c r="N585" s="117"/>
      <c r="O585" s="117"/>
      <c r="P585" s="117"/>
      <c r="Q585" s="117"/>
      <c r="R585" s="117"/>
      <c r="S585" s="117"/>
      <c r="T585" s="117"/>
      <c r="U585" s="117"/>
      <c r="V585" s="117"/>
    </row>
    <row r="586" spans="3:22" ht="15.75" customHeight="1">
      <c r="C586" s="117"/>
      <c r="D586" s="115"/>
      <c r="E586" s="115"/>
      <c r="F586" s="115"/>
      <c r="G586" s="117"/>
      <c r="H586" s="157"/>
      <c r="I586" s="117"/>
      <c r="J586" s="117"/>
      <c r="K586" s="117"/>
      <c r="L586" s="117"/>
      <c r="M586" s="117"/>
      <c r="N586" s="117"/>
      <c r="O586" s="117"/>
      <c r="P586" s="117"/>
      <c r="Q586" s="117"/>
      <c r="R586" s="117"/>
      <c r="S586" s="117"/>
      <c r="T586" s="117"/>
      <c r="U586" s="117"/>
      <c r="V586" s="117"/>
    </row>
    <row r="587" spans="3:22" ht="15.75" customHeight="1">
      <c r="C587" s="117"/>
      <c r="D587" s="115"/>
      <c r="E587" s="115"/>
      <c r="F587" s="115"/>
      <c r="G587" s="117"/>
      <c r="H587" s="157"/>
      <c r="I587" s="117"/>
      <c r="J587" s="117"/>
      <c r="K587" s="117"/>
      <c r="L587" s="117"/>
      <c r="M587" s="117"/>
      <c r="N587" s="117"/>
      <c r="O587" s="117"/>
      <c r="P587" s="117"/>
      <c r="Q587" s="117"/>
      <c r="R587" s="117"/>
      <c r="S587" s="117"/>
      <c r="T587" s="117"/>
      <c r="U587" s="117"/>
      <c r="V587" s="117"/>
    </row>
    <row r="588" spans="3:22" ht="15.75" customHeight="1">
      <c r="C588" s="117"/>
      <c r="D588" s="115"/>
      <c r="E588" s="115"/>
      <c r="F588" s="115"/>
      <c r="G588" s="117"/>
      <c r="H588" s="157"/>
      <c r="I588" s="117"/>
      <c r="J588" s="117"/>
      <c r="K588" s="117"/>
      <c r="L588" s="117"/>
      <c r="M588" s="117"/>
      <c r="N588" s="117"/>
      <c r="O588" s="117"/>
      <c r="P588" s="117"/>
      <c r="Q588" s="117"/>
      <c r="R588" s="117"/>
      <c r="S588" s="117"/>
      <c r="T588" s="117"/>
      <c r="U588" s="117"/>
      <c r="V588" s="117"/>
    </row>
    <row r="589" spans="3:22" ht="15.75" customHeight="1">
      <c r="C589" s="117"/>
      <c r="D589" s="115"/>
      <c r="E589" s="115"/>
      <c r="F589" s="115"/>
      <c r="G589" s="117"/>
      <c r="H589" s="157"/>
      <c r="I589" s="117"/>
      <c r="J589" s="117"/>
      <c r="K589" s="117"/>
      <c r="L589" s="117"/>
      <c r="M589" s="117"/>
      <c r="N589" s="117"/>
      <c r="O589" s="117"/>
      <c r="P589" s="117"/>
      <c r="Q589" s="117"/>
      <c r="R589" s="117"/>
      <c r="S589" s="117"/>
      <c r="T589" s="117"/>
      <c r="U589" s="117"/>
      <c r="V589" s="117"/>
    </row>
    <row r="590" spans="3:22" ht="15.75" customHeight="1">
      <c r="C590" s="117"/>
      <c r="D590" s="115"/>
      <c r="E590" s="115"/>
      <c r="F590" s="115"/>
      <c r="G590" s="117"/>
      <c r="H590" s="157"/>
      <c r="I590" s="117"/>
      <c r="J590" s="117"/>
      <c r="K590" s="117"/>
      <c r="L590" s="117"/>
      <c r="M590" s="117"/>
      <c r="N590" s="117"/>
      <c r="O590" s="117"/>
      <c r="P590" s="117"/>
      <c r="Q590" s="117"/>
      <c r="R590" s="117"/>
      <c r="S590" s="117"/>
      <c r="T590" s="117"/>
      <c r="U590" s="117"/>
      <c r="V590" s="117"/>
    </row>
    <row r="591" spans="3:22" ht="15.75" customHeight="1">
      <c r="C591" s="117"/>
      <c r="D591" s="115"/>
      <c r="E591" s="115"/>
      <c r="F591" s="115"/>
      <c r="G591" s="117"/>
      <c r="H591" s="157"/>
      <c r="I591" s="117"/>
      <c r="J591" s="117"/>
      <c r="K591" s="117"/>
      <c r="L591" s="117"/>
      <c r="M591" s="117"/>
      <c r="N591" s="117"/>
      <c r="O591" s="117"/>
      <c r="P591" s="117"/>
      <c r="Q591" s="117"/>
      <c r="R591" s="117"/>
      <c r="S591" s="117"/>
      <c r="T591" s="117"/>
      <c r="U591" s="117"/>
      <c r="V591" s="117"/>
    </row>
    <row r="592" spans="3:22" ht="15.75" customHeight="1">
      <c r="C592" s="117"/>
      <c r="D592" s="115"/>
      <c r="E592" s="115"/>
      <c r="F592" s="115"/>
      <c r="G592" s="117"/>
      <c r="H592" s="157"/>
      <c r="I592" s="117"/>
      <c r="J592" s="117"/>
      <c r="K592" s="117"/>
      <c r="L592" s="117"/>
      <c r="M592" s="117"/>
      <c r="N592" s="117"/>
      <c r="O592" s="117"/>
      <c r="P592" s="117"/>
      <c r="Q592" s="117"/>
      <c r="R592" s="117"/>
      <c r="S592" s="117"/>
      <c r="T592" s="117"/>
      <c r="U592" s="117"/>
      <c r="V592" s="117"/>
    </row>
    <row r="593" spans="3:22" ht="15.75" customHeight="1">
      <c r="C593" s="117"/>
      <c r="D593" s="115"/>
      <c r="E593" s="115"/>
      <c r="F593" s="115"/>
      <c r="G593" s="117"/>
      <c r="H593" s="157"/>
      <c r="I593" s="117"/>
      <c r="J593" s="117"/>
      <c r="K593" s="117"/>
      <c r="L593" s="117"/>
      <c r="M593" s="117"/>
      <c r="N593" s="117"/>
      <c r="O593" s="117"/>
      <c r="P593" s="117"/>
      <c r="Q593" s="117"/>
      <c r="R593" s="117"/>
      <c r="S593" s="117"/>
      <c r="T593" s="117"/>
      <c r="U593" s="117"/>
      <c r="V593" s="117"/>
    </row>
    <row r="594" spans="3:22" ht="15.75" customHeight="1">
      <c r="C594" s="117"/>
      <c r="D594" s="115"/>
      <c r="E594" s="115"/>
      <c r="F594" s="115"/>
      <c r="G594" s="117"/>
      <c r="H594" s="157"/>
      <c r="I594" s="117"/>
      <c r="J594" s="117"/>
      <c r="K594" s="117"/>
      <c r="L594" s="117"/>
      <c r="M594" s="117"/>
      <c r="N594" s="117"/>
      <c r="O594" s="117"/>
      <c r="P594" s="117"/>
      <c r="Q594" s="117"/>
      <c r="R594" s="117"/>
      <c r="S594" s="117"/>
      <c r="T594" s="117"/>
      <c r="U594" s="117"/>
      <c r="V594" s="117"/>
    </row>
    <row r="595" spans="3:22" ht="15.75" customHeight="1">
      <c r="C595" s="117"/>
      <c r="D595" s="115"/>
      <c r="E595" s="115"/>
      <c r="F595" s="115"/>
      <c r="G595" s="117"/>
      <c r="H595" s="157"/>
      <c r="I595" s="117"/>
      <c r="J595" s="117"/>
      <c r="K595" s="117"/>
      <c r="L595" s="117"/>
      <c r="M595" s="117"/>
      <c r="N595" s="117"/>
      <c r="O595" s="117"/>
      <c r="P595" s="117"/>
      <c r="Q595" s="117"/>
      <c r="R595" s="117"/>
      <c r="S595" s="117"/>
      <c r="T595" s="117"/>
      <c r="U595" s="117"/>
      <c r="V595" s="117"/>
    </row>
    <row r="596" spans="3:22" ht="15.75" customHeight="1">
      <c r="C596" s="117"/>
      <c r="D596" s="115"/>
      <c r="E596" s="115"/>
      <c r="F596" s="115"/>
      <c r="G596" s="117"/>
      <c r="H596" s="157"/>
      <c r="I596" s="117"/>
      <c r="J596" s="117"/>
      <c r="K596" s="117"/>
      <c r="L596" s="117"/>
      <c r="M596" s="117"/>
      <c r="N596" s="117"/>
      <c r="O596" s="117"/>
      <c r="P596" s="117"/>
      <c r="Q596" s="117"/>
      <c r="R596" s="117"/>
      <c r="S596" s="117"/>
      <c r="T596" s="117"/>
      <c r="U596" s="117"/>
      <c r="V596" s="117"/>
    </row>
    <row r="597" spans="3:22" ht="15.75" customHeight="1">
      <c r="C597" s="117"/>
      <c r="D597" s="115"/>
      <c r="E597" s="115"/>
      <c r="F597" s="115"/>
      <c r="G597" s="117"/>
      <c r="H597" s="157"/>
      <c r="I597" s="117"/>
      <c r="J597" s="117"/>
      <c r="K597" s="117"/>
      <c r="L597" s="117"/>
      <c r="M597" s="117"/>
      <c r="N597" s="117"/>
      <c r="O597" s="117"/>
      <c r="P597" s="117"/>
      <c r="Q597" s="117"/>
      <c r="R597" s="117"/>
      <c r="S597" s="117"/>
      <c r="T597" s="117"/>
      <c r="U597" s="117"/>
      <c r="V597" s="117"/>
    </row>
    <row r="598" spans="3:22" ht="15.75" customHeight="1">
      <c r="C598" s="117"/>
      <c r="D598" s="115"/>
      <c r="E598" s="115"/>
      <c r="F598" s="115"/>
      <c r="G598" s="117"/>
      <c r="H598" s="157"/>
      <c r="I598" s="117"/>
      <c r="J598" s="117"/>
      <c r="K598" s="117"/>
      <c r="L598" s="117"/>
      <c r="M598" s="117"/>
      <c r="N598" s="117"/>
      <c r="O598" s="117"/>
      <c r="P598" s="117"/>
      <c r="Q598" s="117"/>
      <c r="R598" s="117"/>
      <c r="S598" s="117"/>
      <c r="T598" s="117"/>
      <c r="U598" s="117"/>
      <c r="V598" s="117"/>
    </row>
    <row r="599" spans="3:22" ht="15.75" customHeight="1">
      <c r="C599" s="117"/>
      <c r="D599" s="115"/>
      <c r="E599" s="115"/>
      <c r="F599" s="115"/>
      <c r="G599" s="117"/>
      <c r="H599" s="157"/>
      <c r="I599" s="117"/>
      <c r="J599" s="117"/>
      <c r="K599" s="117"/>
      <c r="L599" s="117"/>
      <c r="M599" s="117"/>
      <c r="N599" s="117"/>
      <c r="O599" s="117"/>
      <c r="P599" s="117"/>
      <c r="Q599" s="117"/>
      <c r="R599" s="117"/>
      <c r="S599" s="117"/>
      <c r="T599" s="117"/>
      <c r="U599" s="117"/>
      <c r="V599" s="117"/>
    </row>
    <row r="600" spans="3:22" ht="15.75" customHeight="1">
      <c r="C600" s="117"/>
      <c r="D600" s="115"/>
      <c r="E600" s="115"/>
      <c r="F600" s="115"/>
      <c r="G600" s="117"/>
      <c r="H600" s="157"/>
      <c r="I600" s="117"/>
      <c r="J600" s="117"/>
      <c r="K600" s="117"/>
      <c r="L600" s="117"/>
      <c r="M600" s="117"/>
      <c r="N600" s="117"/>
      <c r="O600" s="117"/>
      <c r="P600" s="117"/>
      <c r="Q600" s="117"/>
      <c r="R600" s="117"/>
      <c r="S600" s="117"/>
      <c r="T600" s="117"/>
      <c r="U600" s="117"/>
      <c r="V600" s="117"/>
    </row>
    <row r="601" spans="3:22" ht="15.75" customHeight="1">
      <c r="C601" s="117"/>
      <c r="D601" s="115"/>
      <c r="E601" s="115"/>
      <c r="F601" s="115"/>
      <c r="G601" s="117"/>
      <c r="H601" s="157"/>
      <c r="I601" s="117"/>
      <c r="J601" s="117"/>
      <c r="K601" s="117"/>
      <c r="L601" s="117"/>
      <c r="M601" s="117"/>
      <c r="N601" s="117"/>
      <c r="O601" s="117"/>
      <c r="P601" s="117"/>
      <c r="Q601" s="117"/>
      <c r="R601" s="117"/>
      <c r="S601" s="117"/>
      <c r="T601" s="117"/>
      <c r="U601" s="117"/>
      <c r="V601" s="117"/>
    </row>
    <row r="602" spans="3:22" ht="15.75" customHeight="1">
      <c r="C602" s="117"/>
      <c r="D602" s="115"/>
      <c r="E602" s="115"/>
      <c r="F602" s="115"/>
      <c r="G602" s="117"/>
      <c r="H602" s="157"/>
      <c r="I602" s="117"/>
      <c r="J602" s="117"/>
      <c r="K602" s="117"/>
      <c r="L602" s="117"/>
      <c r="M602" s="117"/>
      <c r="N602" s="117"/>
      <c r="O602" s="117"/>
      <c r="P602" s="117"/>
      <c r="Q602" s="117"/>
      <c r="R602" s="117"/>
      <c r="S602" s="117"/>
      <c r="T602" s="117"/>
      <c r="U602" s="117"/>
      <c r="V602" s="117"/>
    </row>
    <row r="603" spans="3:22" ht="15.75" customHeight="1">
      <c r="C603" s="117"/>
      <c r="D603" s="115"/>
      <c r="E603" s="115"/>
      <c r="F603" s="115"/>
      <c r="G603" s="117"/>
      <c r="H603" s="157"/>
      <c r="I603" s="117"/>
      <c r="J603" s="117"/>
      <c r="K603" s="117"/>
      <c r="L603" s="117"/>
      <c r="M603" s="117"/>
      <c r="N603" s="117"/>
      <c r="O603" s="117"/>
      <c r="P603" s="117"/>
      <c r="Q603" s="117"/>
      <c r="R603" s="117"/>
      <c r="S603" s="117"/>
      <c r="T603" s="117"/>
      <c r="U603" s="117"/>
      <c r="V603" s="117"/>
    </row>
    <row r="604" spans="3:22" ht="15.75" customHeight="1">
      <c r="C604" s="117"/>
      <c r="D604" s="115"/>
      <c r="E604" s="115"/>
      <c r="F604" s="115"/>
      <c r="G604" s="117"/>
      <c r="H604" s="157"/>
      <c r="I604" s="117"/>
      <c r="J604" s="117"/>
      <c r="K604" s="117"/>
      <c r="L604" s="117"/>
      <c r="M604" s="117"/>
      <c r="N604" s="117"/>
      <c r="O604" s="117"/>
      <c r="P604" s="117"/>
      <c r="Q604" s="117"/>
      <c r="R604" s="117"/>
      <c r="S604" s="117"/>
      <c r="T604" s="117"/>
      <c r="U604" s="117"/>
      <c r="V604" s="117"/>
    </row>
    <row r="605" spans="3:22" ht="15.75" customHeight="1">
      <c r="C605" s="117"/>
      <c r="D605" s="115"/>
      <c r="E605" s="115"/>
      <c r="F605" s="115"/>
      <c r="G605" s="117"/>
      <c r="H605" s="157"/>
      <c r="I605" s="117"/>
      <c r="J605" s="117"/>
      <c r="K605" s="117"/>
      <c r="L605" s="117"/>
      <c r="M605" s="117"/>
      <c r="N605" s="117"/>
      <c r="O605" s="117"/>
      <c r="P605" s="117"/>
      <c r="Q605" s="117"/>
      <c r="R605" s="117"/>
      <c r="S605" s="117"/>
      <c r="T605" s="117"/>
      <c r="U605" s="117"/>
      <c r="V605" s="117"/>
    </row>
    <row r="606" spans="3:22" ht="15.75" customHeight="1">
      <c r="C606" s="117"/>
      <c r="D606" s="115"/>
      <c r="E606" s="115"/>
      <c r="F606" s="115"/>
      <c r="G606" s="117"/>
      <c r="H606" s="157"/>
      <c r="I606" s="117"/>
      <c r="J606" s="117"/>
      <c r="K606" s="117"/>
      <c r="L606" s="117"/>
      <c r="M606" s="117"/>
      <c r="N606" s="117"/>
      <c r="O606" s="117"/>
      <c r="P606" s="117"/>
      <c r="Q606" s="117"/>
      <c r="R606" s="117"/>
      <c r="S606" s="117"/>
      <c r="T606" s="117"/>
      <c r="U606" s="117"/>
      <c r="V606" s="117"/>
    </row>
    <row r="607" spans="3:22" ht="15.75" customHeight="1">
      <c r="C607" s="117"/>
      <c r="D607" s="115"/>
      <c r="E607" s="115"/>
      <c r="F607" s="115"/>
      <c r="G607" s="117"/>
      <c r="H607" s="157"/>
      <c r="I607" s="117"/>
      <c r="J607" s="117"/>
      <c r="K607" s="117"/>
      <c r="L607" s="117"/>
      <c r="M607" s="117"/>
      <c r="N607" s="117"/>
      <c r="O607" s="117"/>
      <c r="P607" s="117"/>
      <c r="Q607" s="117"/>
      <c r="R607" s="117"/>
      <c r="S607" s="117"/>
      <c r="T607" s="117"/>
      <c r="U607" s="117"/>
      <c r="V607" s="117"/>
    </row>
    <row r="608" spans="3:22" ht="15.75" customHeight="1">
      <c r="C608" s="117"/>
      <c r="D608" s="115"/>
      <c r="E608" s="115"/>
      <c r="F608" s="115"/>
      <c r="G608" s="117"/>
      <c r="H608" s="157"/>
      <c r="I608" s="117"/>
      <c r="J608" s="117"/>
      <c r="K608" s="117"/>
      <c r="L608" s="117"/>
      <c r="M608" s="117"/>
      <c r="N608" s="117"/>
      <c r="O608" s="117"/>
      <c r="P608" s="117"/>
      <c r="Q608" s="117"/>
      <c r="R608" s="117"/>
      <c r="S608" s="117"/>
      <c r="T608" s="117"/>
      <c r="U608" s="117"/>
      <c r="V608" s="117"/>
    </row>
    <row r="609" spans="3:22" ht="15.75" customHeight="1">
      <c r="C609" s="117"/>
      <c r="D609" s="115"/>
      <c r="E609" s="115"/>
      <c r="F609" s="115"/>
      <c r="G609" s="117"/>
      <c r="H609" s="157"/>
      <c r="I609" s="117"/>
      <c r="J609" s="117"/>
      <c r="K609" s="117"/>
      <c r="L609" s="117"/>
      <c r="M609" s="117"/>
      <c r="N609" s="117"/>
      <c r="O609" s="117"/>
      <c r="P609" s="117"/>
      <c r="Q609" s="117"/>
      <c r="R609" s="117"/>
      <c r="S609" s="117"/>
      <c r="T609" s="117"/>
      <c r="U609" s="117"/>
      <c r="V609" s="117"/>
    </row>
    <row r="610" spans="3:22" ht="15.75" customHeight="1">
      <c r="C610" s="117"/>
      <c r="D610" s="115"/>
      <c r="E610" s="115"/>
      <c r="F610" s="115"/>
      <c r="G610" s="117"/>
      <c r="H610" s="157"/>
      <c r="I610" s="117"/>
      <c r="J610" s="117"/>
      <c r="K610" s="117"/>
      <c r="L610" s="117"/>
      <c r="M610" s="117"/>
      <c r="N610" s="117"/>
      <c r="O610" s="117"/>
      <c r="P610" s="117"/>
      <c r="Q610" s="117"/>
      <c r="R610" s="117"/>
      <c r="S610" s="117"/>
      <c r="T610" s="117"/>
      <c r="U610" s="117"/>
      <c r="V610" s="117"/>
    </row>
    <row r="611" spans="3:22" ht="15.75" customHeight="1">
      <c r="C611" s="117"/>
      <c r="D611" s="115"/>
      <c r="E611" s="115"/>
      <c r="F611" s="115"/>
      <c r="G611" s="117"/>
      <c r="H611" s="157"/>
      <c r="I611" s="117"/>
      <c r="J611" s="117"/>
      <c r="K611" s="117"/>
      <c r="L611" s="117"/>
      <c r="M611" s="117"/>
      <c r="N611" s="117"/>
      <c r="O611" s="117"/>
      <c r="P611" s="117"/>
      <c r="Q611" s="117"/>
      <c r="R611" s="117"/>
      <c r="S611" s="117"/>
      <c r="T611" s="117"/>
      <c r="U611" s="117"/>
      <c r="V611" s="117"/>
    </row>
    <row r="612" spans="3:22" ht="15.75" customHeight="1">
      <c r="C612" s="117"/>
      <c r="D612" s="115"/>
      <c r="E612" s="115"/>
      <c r="F612" s="115"/>
      <c r="G612" s="117"/>
      <c r="H612" s="157"/>
      <c r="I612" s="117"/>
      <c r="J612" s="117"/>
      <c r="K612" s="117"/>
      <c r="L612" s="117"/>
      <c r="M612" s="117"/>
      <c r="N612" s="117"/>
      <c r="O612" s="117"/>
      <c r="P612" s="117"/>
      <c r="Q612" s="117"/>
      <c r="R612" s="117"/>
      <c r="S612" s="117"/>
      <c r="T612" s="117"/>
      <c r="U612" s="117"/>
      <c r="V612" s="117"/>
    </row>
    <row r="613" spans="3:22" ht="15.75" customHeight="1">
      <c r="C613" s="117"/>
      <c r="D613" s="115"/>
      <c r="E613" s="115"/>
      <c r="F613" s="115"/>
      <c r="G613" s="117"/>
      <c r="H613" s="157"/>
      <c r="I613" s="117"/>
      <c r="J613" s="117"/>
      <c r="K613" s="117"/>
      <c r="L613" s="117"/>
      <c r="M613" s="117"/>
      <c r="N613" s="117"/>
      <c r="O613" s="117"/>
      <c r="P613" s="117"/>
      <c r="Q613" s="117"/>
      <c r="R613" s="117"/>
      <c r="S613" s="117"/>
      <c r="T613" s="117"/>
      <c r="U613" s="117"/>
      <c r="V613" s="117"/>
    </row>
    <row r="614" spans="3:22" ht="15.75" customHeight="1">
      <c r="C614" s="117"/>
      <c r="D614" s="115"/>
      <c r="E614" s="115"/>
      <c r="F614" s="115"/>
      <c r="G614" s="117"/>
      <c r="H614" s="157"/>
      <c r="I614" s="117"/>
      <c r="J614" s="117"/>
      <c r="K614" s="117"/>
      <c r="L614" s="117"/>
      <c r="M614" s="117"/>
      <c r="N614" s="117"/>
      <c r="O614" s="117"/>
      <c r="P614" s="117"/>
      <c r="Q614" s="117"/>
      <c r="R614" s="117"/>
      <c r="S614" s="117"/>
      <c r="T614" s="117"/>
      <c r="U614" s="117"/>
      <c r="V614" s="117"/>
    </row>
    <row r="615" spans="3:22" ht="15.75" customHeight="1">
      <c r="C615" s="117"/>
      <c r="D615" s="115"/>
      <c r="E615" s="115"/>
      <c r="F615" s="115"/>
      <c r="G615" s="117"/>
      <c r="H615" s="157"/>
      <c r="I615" s="117"/>
      <c r="J615" s="117"/>
      <c r="K615" s="117"/>
      <c r="L615" s="117"/>
      <c r="M615" s="117"/>
      <c r="N615" s="117"/>
      <c r="O615" s="117"/>
      <c r="P615" s="117"/>
      <c r="Q615" s="117"/>
      <c r="R615" s="117"/>
      <c r="S615" s="117"/>
      <c r="T615" s="117"/>
      <c r="U615" s="117"/>
      <c r="V615" s="117"/>
    </row>
    <row r="616" spans="3:22" ht="15.75" customHeight="1">
      <c r="C616" s="117"/>
      <c r="D616" s="115"/>
      <c r="E616" s="115"/>
      <c r="F616" s="115"/>
      <c r="G616" s="117"/>
      <c r="H616" s="157"/>
      <c r="I616" s="117"/>
      <c r="J616" s="117"/>
      <c r="K616" s="117"/>
      <c r="L616" s="117"/>
      <c r="M616" s="117"/>
      <c r="N616" s="117"/>
      <c r="O616" s="117"/>
      <c r="P616" s="117"/>
      <c r="Q616" s="117"/>
      <c r="R616" s="117"/>
      <c r="S616" s="117"/>
      <c r="T616" s="117"/>
      <c r="U616" s="117"/>
      <c r="V616" s="117"/>
    </row>
    <row r="617" spans="3:22" ht="15.75" customHeight="1">
      <c r="C617" s="117"/>
      <c r="D617" s="115"/>
      <c r="E617" s="115"/>
      <c r="F617" s="115"/>
      <c r="G617" s="117"/>
      <c r="H617" s="157"/>
      <c r="I617" s="117"/>
      <c r="J617" s="117"/>
      <c r="K617" s="117"/>
      <c r="L617" s="117"/>
      <c r="M617" s="117"/>
      <c r="N617" s="117"/>
      <c r="O617" s="117"/>
      <c r="P617" s="117"/>
      <c r="Q617" s="117"/>
      <c r="R617" s="117"/>
      <c r="S617" s="117"/>
      <c r="T617" s="117"/>
      <c r="U617" s="117"/>
      <c r="V617" s="117"/>
    </row>
    <row r="618" spans="3:22" ht="15.75" customHeight="1">
      <c r="C618" s="117"/>
      <c r="D618" s="115"/>
      <c r="E618" s="115"/>
      <c r="F618" s="115"/>
      <c r="G618" s="117"/>
      <c r="H618" s="157"/>
      <c r="I618" s="117"/>
      <c r="J618" s="117"/>
      <c r="K618" s="117"/>
      <c r="L618" s="117"/>
      <c r="M618" s="117"/>
      <c r="N618" s="117"/>
      <c r="O618" s="117"/>
      <c r="P618" s="117"/>
      <c r="Q618" s="117"/>
      <c r="R618" s="117"/>
      <c r="S618" s="117"/>
      <c r="T618" s="117"/>
      <c r="U618" s="117"/>
      <c r="V618" s="117"/>
    </row>
    <row r="619" spans="3:22" ht="15.75" customHeight="1">
      <c r="C619" s="117"/>
      <c r="D619" s="115"/>
      <c r="E619" s="115"/>
      <c r="F619" s="115"/>
      <c r="G619" s="117"/>
      <c r="H619" s="157"/>
      <c r="I619" s="117"/>
      <c r="J619" s="117"/>
      <c r="K619" s="117"/>
      <c r="L619" s="117"/>
      <c r="M619" s="117"/>
      <c r="N619" s="117"/>
      <c r="O619" s="117"/>
      <c r="P619" s="117"/>
      <c r="Q619" s="117"/>
      <c r="R619" s="117"/>
      <c r="S619" s="117"/>
      <c r="T619" s="117"/>
      <c r="U619" s="117"/>
      <c r="V619" s="117"/>
    </row>
    <row r="620" spans="3:22" ht="15.75" customHeight="1">
      <c r="C620" s="117"/>
      <c r="D620" s="115"/>
      <c r="E620" s="115"/>
      <c r="F620" s="115"/>
      <c r="G620" s="117"/>
      <c r="H620" s="157"/>
      <c r="I620" s="117"/>
      <c r="J620" s="117"/>
      <c r="K620" s="117"/>
      <c r="L620" s="117"/>
      <c r="M620" s="117"/>
      <c r="N620" s="117"/>
      <c r="O620" s="117"/>
      <c r="P620" s="117"/>
      <c r="Q620" s="117"/>
      <c r="R620" s="117"/>
      <c r="S620" s="117"/>
      <c r="T620" s="117"/>
      <c r="U620" s="117"/>
      <c r="V620" s="117"/>
    </row>
    <row r="621" spans="3:22" ht="15.75" customHeight="1">
      <c r="C621" s="117"/>
      <c r="D621" s="115"/>
      <c r="E621" s="115"/>
      <c r="F621" s="115"/>
      <c r="G621" s="117"/>
      <c r="H621" s="157"/>
      <c r="I621" s="117"/>
      <c r="J621" s="117"/>
      <c r="K621" s="117"/>
      <c r="L621" s="117"/>
      <c r="M621" s="117"/>
      <c r="N621" s="117"/>
      <c r="O621" s="117"/>
      <c r="P621" s="117"/>
      <c r="Q621" s="117"/>
      <c r="R621" s="117"/>
      <c r="S621" s="117"/>
      <c r="T621" s="117"/>
      <c r="U621" s="117"/>
      <c r="V621" s="117"/>
    </row>
    <row r="622" spans="3:22" ht="15.75" customHeight="1">
      <c r="C622" s="117"/>
      <c r="D622" s="115"/>
      <c r="E622" s="115"/>
      <c r="F622" s="115"/>
      <c r="G622" s="117"/>
      <c r="H622" s="157"/>
      <c r="I622" s="117"/>
      <c r="J622" s="117"/>
      <c r="K622" s="117"/>
      <c r="L622" s="117"/>
      <c r="M622" s="117"/>
      <c r="N622" s="117"/>
      <c r="O622" s="117"/>
      <c r="P622" s="117"/>
      <c r="Q622" s="117"/>
      <c r="R622" s="117"/>
      <c r="S622" s="117"/>
      <c r="T622" s="117"/>
      <c r="U622" s="117"/>
      <c r="V622" s="117"/>
    </row>
    <row r="623" spans="3:22" ht="15.75" customHeight="1">
      <c r="C623" s="117"/>
      <c r="D623" s="115"/>
      <c r="E623" s="115"/>
      <c r="F623" s="115"/>
      <c r="G623" s="117"/>
      <c r="H623" s="157"/>
      <c r="I623" s="117"/>
      <c r="J623" s="117"/>
      <c r="K623" s="117"/>
      <c r="L623" s="117"/>
      <c r="M623" s="117"/>
      <c r="N623" s="117"/>
      <c r="O623" s="117"/>
      <c r="P623" s="117"/>
      <c r="Q623" s="117"/>
      <c r="R623" s="117"/>
      <c r="S623" s="117"/>
      <c r="T623" s="117"/>
      <c r="U623" s="117"/>
      <c r="V623" s="117"/>
    </row>
    <row r="624" spans="3:22" ht="15.75" customHeight="1">
      <c r="C624" s="117"/>
      <c r="D624" s="115"/>
      <c r="E624" s="115"/>
      <c r="F624" s="115"/>
      <c r="G624" s="117"/>
      <c r="H624" s="157"/>
      <c r="I624" s="117"/>
      <c r="J624" s="117"/>
      <c r="K624" s="117"/>
      <c r="L624" s="117"/>
      <c r="M624" s="117"/>
      <c r="N624" s="117"/>
      <c r="O624" s="117"/>
      <c r="P624" s="117"/>
      <c r="Q624" s="117"/>
      <c r="R624" s="117"/>
      <c r="S624" s="117"/>
      <c r="T624" s="117"/>
      <c r="U624" s="117"/>
      <c r="V624" s="117"/>
    </row>
    <row r="625" spans="3:22" ht="15.75" customHeight="1">
      <c r="C625" s="117"/>
      <c r="D625" s="115"/>
      <c r="E625" s="115"/>
      <c r="F625" s="115"/>
      <c r="G625" s="117"/>
      <c r="H625" s="157"/>
      <c r="I625" s="117"/>
      <c r="J625" s="117"/>
      <c r="K625" s="117"/>
      <c r="L625" s="117"/>
      <c r="M625" s="117"/>
      <c r="N625" s="117"/>
      <c r="O625" s="117"/>
      <c r="P625" s="117"/>
      <c r="Q625" s="117"/>
      <c r="R625" s="117"/>
      <c r="S625" s="117"/>
      <c r="T625" s="117"/>
      <c r="U625" s="117"/>
      <c r="V625" s="117"/>
    </row>
    <row r="626" spans="3:22" ht="15.75" customHeight="1">
      <c r="C626" s="117"/>
      <c r="D626" s="115"/>
      <c r="E626" s="115"/>
      <c r="F626" s="115"/>
      <c r="G626" s="117"/>
      <c r="H626" s="157"/>
      <c r="I626" s="117"/>
      <c r="J626" s="117"/>
      <c r="K626" s="117"/>
      <c r="L626" s="117"/>
      <c r="M626" s="117"/>
      <c r="N626" s="117"/>
      <c r="O626" s="117"/>
      <c r="P626" s="117"/>
      <c r="Q626" s="117"/>
      <c r="R626" s="117"/>
      <c r="S626" s="117"/>
      <c r="T626" s="117"/>
      <c r="U626" s="117"/>
      <c r="V626" s="117"/>
    </row>
    <row r="627" spans="3:22" ht="15.75" customHeight="1">
      <c r="C627" s="117"/>
      <c r="D627" s="115"/>
      <c r="E627" s="115"/>
      <c r="F627" s="115"/>
      <c r="G627" s="117"/>
      <c r="H627" s="157"/>
      <c r="I627" s="117"/>
      <c r="J627" s="117"/>
      <c r="K627" s="117"/>
      <c r="L627" s="117"/>
      <c r="M627" s="117"/>
      <c r="N627" s="117"/>
      <c r="O627" s="117"/>
      <c r="P627" s="117"/>
      <c r="Q627" s="117"/>
      <c r="R627" s="117"/>
      <c r="S627" s="117"/>
      <c r="T627" s="117"/>
      <c r="U627" s="117"/>
      <c r="V627" s="117"/>
    </row>
    <row r="628" spans="3:22" ht="15.75" customHeight="1">
      <c r="C628" s="117"/>
      <c r="D628" s="115"/>
      <c r="E628" s="115"/>
      <c r="F628" s="115"/>
      <c r="G628" s="117"/>
      <c r="H628" s="157"/>
      <c r="I628" s="117"/>
      <c r="J628" s="117"/>
      <c r="K628" s="117"/>
      <c r="L628" s="117"/>
      <c r="M628" s="117"/>
      <c r="N628" s="117"/>
      <c r="O628" s="117"/>
      <c r="P628" s="117"/>
      <c r="Q628" s="117"/>
      <c r="R628" s="117"/>
      <c r="S628" s="117"/>
      <c r="T628" s="117"/>
      <c r="U628" s="117"/>
      <c r="V628" s="117"/>
    </row>
    <row r="629" spans="3:22" ht="15.75" customHeight="1">
      <c r="C629" s="117"/>
      <c r="D629" s="115"/>
      <c r="E629" s="115"/>
      <c r="F629" s="115"/>
      <c r="G629" s="117"/>
      <c r="H629" s="157"/>
      <c r="I629" s="117"/>
      <c r="J629" s="117"/>
      <c r="K629" s="117"/>
      <c r="L629" s="117"/>
      <c r="M629" s="117"/>
      <c r="N629" s="117"/>
      <c r="O629" s="117"/>
      <c r="P629" s="117"/>
      <c r="Q629" s="117"/>
      <c r="R629" s="117"/>
      <c r="S629" s="117"/>
      <c r="T629" s="117"/>
      <c r="U629" s="117"/>
      <c r="V629" s="117"/>
    </row>
    <row r="630" spans="3:22" ht="15.75" customHeight="1">
      <c r="C630" s="117"/>
      <c r="D630" s="115"/>
      <c r="E630" s="115"/>
      <c r="F630" s="115"/>
      <c r="G630" s="117"/>
      <c r="H630" s="157"/>
      <c r="I630" s="117"/>
      <c r="J630" s="117"/>
      <c r="K630" s="117"/>
      <c r="L630" s="117"/>
      <c r="M630" s="117"/>
      <c r="N630" s="117"/>
      <c r="O630" s="117"/>
      <c r="P630" s="117"/>
      <c r="Q630" s="117"/>
      <c r="R630" s="117"/>
      <c r="S630" s="117"/>
      <c r="T630" s="117"/>
      <c r="U630" s="117"/>
      <c r="V630" s="117"/>
    </row>
    <row r="631" spans="3:22" ht="15.75" customHeight="1">
      <c r="C631" s="117"/>
      <c r="D631" s="115"/>
      <c r="E631" s="115"/>
      <c r="F631" s="115"/>
      <c r="G631" s="117"/>
      <c r="H631" s="157"/>
      <c r="I631" s="117"/>
      <c r="J631" s="117"/>
      <c r="K631" s="117"/>
      <c r="L631" s="117"/>
      <c r="M631" s="117"/>
      <c r="N631" s="117"/>
      <c r="O631" s="117"/>
      <c r="P631" s="117"/>
      <c r="Q631" s="117"/>
      <c r="R631" s="117"/>
      <c r="S631" s="117"/>
      <c r="T631" s="117"/>
      <c r="U631" s="117"/>
      <c r="V631" s="117"/>
    </row>
    <row r="632" spans="3:22" ht="15.75" customHeight="1">
      <c r="C632" s="117"/>
      <c r="D632" s="115"/>
      <c r="E632" s="115"/>
      <c r="F632" s="115"/>
      <c r="G632" s="117"/>
      <c r="H632" s="157"/>
      <c r="I632" s="117"/>
      <c r="J632" s="117"/>
      <c r="K632" s="117"/>
      <c r="L632" s="117"/>
      <c r="M632" s="117"/>
      <c r="N632" s="117"/>
      <c r="O632" s="117"/>
      <c r="P632" s="117"/>
      <c r="Q632" s="117"/>
      <c r="R632" s="117"/>
      <c r="S632" s="117"/>
      <c r="T632" s="117"/>
      <c r="U632" s="117"/>
      <c r="V632" s="117"/>
    </row>
    <row r="633" spans="3:22" ht="15.75" customHeight="1">
      <c r="C633" s="117"/>
      <c r="D633" s="115"/>
      <c r="E633" s="115"/>
      <c r="F633" s="115"/>
      <c r="G633" s="117"/>
      <c r="H633" s="157"/>
      <c r="I633" s="117"/>
      <c r="J633" s="117"/>
      <c r="K633" s="117"/>
      <c r="L633" s="117"/>
      <c r="M633" s="117"/>
      <c r="N633" s="117"/>
      <c r="O633" s="117"/>
      <c r="P633" s="117"/>
      <c r="Q633" s="117"/>
      <c r="R633" s="117"/>
      <c r="S633" s="117"/>
      <c r="T633" s="117"/>
      <c r="U633" s="117"/>
      <c r="V633" s="117"/>
    </row>
    <row r="634" spans="3:22" ht="15.75" customHeight="1">
      <c r="C634" s="117"/>
      <c r="D634" s="115"/>
      <c r="E634" s="115"/>
      <c r="F634" s="115"/>
      <c r="G634" s="117"/>
      <c r="H634" s="157"/>
      <c r="I634" s="117"/>
      <c r="J634" s="117"/>
      <c r="K634" s="117"/>
      <c r="L634" s="117"/>
      <c r="M634" s="117"/>
      <c r="N634" s="117"/>
      <c r="O634" s="117"/>
      <c r="P634" s="117"/>
      <c r="Q634" s="117"/>
      <c r="R634" s="117"/>
      <c r="S634" s="117"/>
      <c r="T634" s="117"/>
      <c r="U634" s="117"/>
      <c r="V634" s="117"/>
    </row>
    <row r="635" spans="3:22" ht="15.75" customHeight="1">
      <c r="C635" s="117"/>
      <c r="D635" s="115"/>
      <c r="E635" s="115"/>
      <c r="F635" s="115"/>
      <c r="G635" s="117"/>
      <c r="H635" s="157"/>
      <c r="I635" s="117"/>
      <c r="J635" s="117"/>
      <c r="K635" s="117"/>
      <c r="L635" s="117"/>
      <c r="M635" s="117"/>
      <c r="N635" s="117"/>
      <c r="O635" s="117"/>
      <c r="P635" s="117"/>
      <c r="Q635" s="117"/>
      <c r="R635" s="117"/>
      <c r="S635" s="117"/>
      <c r="T635" s="117"/>
      <c r="U635" s="117"/>
      <c r="V635" s="117"/>
    </row>
    <row r="636" spans="3:22" ht="15.75" customHeight="1">
      <c r="C636" s="117"/>
      <c r="D636" s="115"/>
      <c r="E636" s="115"/>
      <c r="F636" s="115"/>
      <c r="G636" s="117"/>
      <c r="H636" s="157"/>
      <c r="I636" s="117"/>
      <c r="J636" s="117"/>
      <c r="K636" s="117"/>
      <c r="L636" s="117"/>
      <c r="M636" s="117"/>
      <c r="N636" s="117"/>
      <c r="O636" s="117"/>
      <c r="P636" s="117"/>
      <c r="Q636" s="117"/>
      <c r="R636" s="117"/>
      <c r="S636" s="117"/>
      <c r="T636" s="117"/>
      <c r="U636" s="117"/>
      <c r="V636" s="117"/>
    </row>
    <row r="637" spans="3:22" ht="15.75" customHeight="1">
      <c r="C637" s="117"/>
      <c r="D637" s="115"/>
      <c r="E637" s="115"/>
      <c r="F637" s="115"/>
      <c r="G637" s="117"/>
      <c r="H637" s="157"/>
      <c r="I637" s="117"/>
      <c r="J637" s="117"/>
      <c r="K637" s="117"/>
      <c r="L637" s="117"/>
      <c r="M637" s="117"/>
      <c r="N637" s="117"/>
      <c r="O637" s="117"/>
      <c r="P637" s="117"/>
      <c r="Q637" s="117"/>
      <c r="R637" s="117"/>
      <c r="S637" s="117"/>
      <c r="T637" s="117"/>
      <c r="U637" s="117"/>
      <c r="V637" s="117"/>
    </row>
    <row r="638" spans="3:22" ht="15.75" customHeight="1">
      <c r="C638" s="117"/>
      <c r="D638" s="115"/>
      <c r="E638" s="115"/>
      <c r="F638" s="115"/>
      <c r="G638" s="117"/>
      <c r="H638" s="157"/>
      <c r="I638" s="117"/>
      <c r="J638" s="117"/>
      <c r="K638" s="117"/>
      <c r="L638" s="117"/>
      <c r="M638" s="117"/>
      <c r="N638" s="117"/>
      <c r="O638" s="117"/>
      <c r="P638" s="117"/>
      <c r="Q638" s="117"/>
      <c r="R638" s="117"/>
      <c r="S638" s="117"/>
      <c r="T638" s="117"/>
      <c r="U638" s="117"/>
      <c r="V638" s="117"/>
    </row>
    <row r="639" spans="3:22" ht="15.75" customHeight="1">
      <c r="C639" s="117"/>
      <c r="D639" s="115"/>
      <c r="E639" s="115"/>
      <c r="F639" s="115"/>
      <c r="G639" s="117"/>
      <c r="H639" s="157"/>
      <c r="I639" s="117"/>
      <c r="J639" s="117"/>
      <c r="K639" s="117"/>
      <c r="L639" s="117"/>
      <c r="M639" s="117"/>
      <c r="N639" s="117"/>
      <c r="O639" s="117"/>
      <c r="P639" s="117"/>
      <c r="Q639" s="117"/>
      <c r="R639" s="117"/>
      <c r="S639" s="117"/>
      <c r="T639" s="117"/>
      <c r="U639" s="117"/>
      <c r="V639" s="117"/>
    </row>
    <row r="640" spans="3:22" ht="15.75" customHeight="1">
      <c r="C640" s="117"/>
      <c r="D640" s="115"/>
      <c r="E640" s="115"/>
      <c r="F640" s="115"/>
      <c r="G640" s="117"/>
      <c r="H640" s="157"/>
      <c r="I640" s="117"/>
      <c r="J640" s="117"/>
      <c r="K640" s="117"/>
      <c r="L640" s="117"/>
      <c r="M640" s="117"/>
      <c r="N640" s="117"/>
      <c r="O640" s="117"/>
      <c r="P640" s="117"/>
      <c r="Q640" s="117"/>
      <c r="R640" s="117"/>
      <c r="S640" s="117"/>
      <c r="T640" s="117"/>
      <c r="U640" s="117"/>
      <c r="V640" s="117"/>
    </row>
    <row r="641" spans="3:22" ht="15.75" customHeight="1">
      <c r="C641" s="117"/>
      <c r="D641" s="115"/>
      <c r="E641" s="115"/>
      <c r="F641" s="115"/>
      <c r="G641" s="117"/>
      <c r="H641" s="157"/>
      <c r="I641" s="117"/>
      <c r="J641" s="117"/>
      <c r="K641" s="117"/>
      <c r="L641" s="117"/>
      <c r="M641" s="117"/>
      <c r="N641" s="117"/>
      <c r="O641" s="117"/>
      <c r="P641" s="117"/>
      <c r="Q641" s="117"/>
      <c r="R641" s="117"/>
      <c r="S641" s="117"/>
      <c r="T641" s="117"/>
      <c r="U641" s="117"/>
      <c r="V641" s="117"/>
    </row>
    <row r="642" spans="3:22" ht="15.75" customHeight="1">
      <c r="C642" s="117"/>
      <c r="D642" s="115"/>
      <c r="E642" s="115"/>
      <c r="F642" s="115"/>
      <c r="G642" s="117"/>
      <c r="H642" s="157"/>
      <c r="I642" s="117"/>
      <c r="J642" s="117"/>
      <c r="K642" s="117"/>
      <c r="L642" s="117"/>
      <c r="M642" s="117"/>
      <c r="N642" s="117"/>
      <c r="O642" s="117"/>
      <c r="P642" s="117"/>
      <c r="Q642" s="117"/>
      <c r="R642" s="117"/>
      <c r="S642" s="117"/>
      <c r="T642" s="117"/>
      <c r="U642" s="117"/>
      <c r="V642" s="117"/>
    </row>
    <row r="643" spans="3:22" ht="15.75" customHeight="1">
      <c r="C643" s="117"/>
      <c r="D643" s="115"/>
      <c r="E643" s="115"/>
      <c r="F643" s="115"/>
      <c r="G643" s="117"/>
      <c r="H643" s="157"/>
      <c r="I643" s="117"/>
      <c r="J643" s="117"/>
      <c r="K643" s="117"/>
      <c r="L643" s="117"/>
      <c r="M643" s="117"/>
      <c r="N643" s="117"/>
      <c r="O643" s="117"/>
      <c r="P643" s="117"/>
      <c r="Q643" s="117"/>
      <c r="R643" s="117"/>
      <c r="S643" s="117"/>
      <c r="T643" s="117"/>
      <c r="U643" s="117"/>
      <c r="V643" s="117"/>
    </row>
    <row r="644" spans="3:22" ht="15.75" customHeight="1">
      <c r="C644" s="117"/>
      <c r="D644" s="115"/>
      <c r="E644" s="115"/>
      <c r="F644" s="115"/>
      <c r="G644" s="117"/>
      <c r="H644" s="157"/>
      <c r="I644" s="117"/>
      <c r="J644" s="117"/>
      <c r="K644" s="117"/>
      <c r="L644" s="117"/>
      <c r="M644" s="117"/>
      <c r="N644" s="117"/>
      <c r="O644" s="117"/>
      <c r="P644" s="117"/>
      <c r="Q644" s="117"/>
      <c r="R644" s="117"/>
      <c r="S644" s="117"/>
      <c r="T644" s="117"/>
      <c r="U644" s="117"/>
      <c r="V644" s="117"/>
    </row>
    <row r="645" spans="3:22" ht="15.75" customHeight="1">
      <c r="C645" s="117"/>
      <c r="D645" s="115"/>
      <c r="E645" s="115"/>
      <c r="F645" s="115"/>
      <c r="G645" s="117"/>
      <c r="H645" s="157"/>
      <c r="I645" s="117"/>
      <c r="J645" s="117"/>
      <c r="K645" s="117"/>
      <c r="L645" s="117"/>
      <c r="M645" s="117"/>
      <c r="N645" s="117"/>
      <c r="O645" s="117"/>
      <c r="P645" s="117"/>
      <c r="Q645" s="117"/>
      <c r="R645" s="117"/>
      <c r="S645" s="117"/>
      <c r="T645" s="117"/>
      <c r="U645" s="117"/>
      <c r="V645" s="117"/>
    </row>
    <row r="646" spans="3:22" ht="15.75" customHeight="1">
      <c r="C646" s="117"/>
      <c r="D646" s="115"/>
      <c r="E646" s="115"/>
      <c r="F646" s="115"/>
      <c r="G646" s="117"/>
      <c r="H646" s="157"/>
      <c r="I646" s="117"/>
      <c r="J646" s="117"/>
      <c r="K646" s="117"/>
      <c r="L646" s="117"/>
      <c r="M646" s="117"/>
      <c r="N646" s="117"/>
      <c r="O646" s="117"/>
      <c r="P646" s="117"/>
      <c r="Q646" s="117"/>
      <c r="R646" s="117"/>
      <c r="S646" s="117"/>
      <c r="T646" s="117"/>
      <c r="U646" s="117"/>
      <c r="V646" s="117"/>
    </row>
    <row r="647" spans="3:22" ht="15.75" customHeight="1">
      <c r="C647" s="117"/>
      <c r="D647" s="115"/>
      <c r="E647" s="115"/>
      <c r="F647" s="115"/>
      <c r="G647" s="117"/>
      <c r="H647" s="157"/>
      <c r="I647" s="117"/>
      <c r="J647" s="117"/>
      <c r="K647" s="117"/>
      <c r="L647" s="117"/>
      <c r="M647" s="117"/>
      <c r="N647" s="117"/>
      <c r="O647" s="117"/>
      <c r="P647" s="117"/>
      <c r="Q647" s="117"/>
      <c r="R647" s="117"/>
      <c r="S647" s="117"/>
      <c r="T647" s="117"/>
      <c r="U647" s="117"/>
      <c r="V647" s="117"/>
    </row>
    <row r="648" spans="3:22" ht="15.75" customHeight="1">
      <c r="C648" s="117"/>
      <c r="D648" s="115"/>
      <c r="E648" s="115"/>
      <c r="F648" s="115"/>
      <c r="G648" s="117"/>
      <c r="H648" s="157"/>
      <c r="I648" s="117"/>
      <c r="J648" s="117"/>
      <c r="K648" s="117"/>
      <c r="L648" s="117"/>
      <c r="M648" s="117"/>
      <c r="N648" s="117"/>
      <c r="O648" s="117"/>
      <c r="P648" s="117"/>
      <c r="Q648" s="117"/>
      <c r="R648" s="117"/>
      <c r="S648" s="117"/>
      <c r="T648" s="117"/>
      <c r="U648" s="117"/>
      <c r="V648" s="117"/>
    </row>
    <row r="649" spans="3:22" ht="15.75" customHeight="1">
      <c r="C649" s="117"/>
      <c r="D649" s="115"/>
      <c r="E649" s="115"/>
      <c r="F649" s="115"/>
      <c r="G649" s="117"/>
      <c r="H649" s="157"/>
      <c r="I649" s="117"/>
      <c r="J649" s="117"/>
      <c r="K649" s="117"/>
      <c r="L649" s="117"/>
      <c r="M649" s="117"/>
      <c r="N649" s="117"/>
      <c r="O649" s="117"/>
      <c r="P649" s="117"/>
      <c r="Q649" s="117"/>
      <c r="R649" s="117"/>
      <c r="S649" s="117"/>
      <c r="T649" s="117"/>
      <c r="U649" s="117"/>
      <c r="V649" s="117"/>
    </row>
    <row r="650" spans="3:22" ht="15.75" customHeight="1">
      <c r="C650" s="117"/>
      <c r="D650" s="115"/>
      <c r="E650" s="115"/>
      <c r="F650" s="115"/>
      <c r="G650" s="117"/>
      <c r="H650" s="157"/>
      <c r="I650" s="117"/>
      <c r="J650" s="117"/>
      <c r="K650" s="117"/>
      <c r="L650" s="117"/>
      <c r="M650" s="117"/>
      <c r="N650" s="117"/>
      <c r="O650" s="117"/>
      <c r="P650" s="117"/>
      <c r="Q650" s="117"/>
      <c r="R650" s="117"/>
      <c r="S650" s="117"/>
      <c r="T650" s="117"/>
      <c r="U650" s="117"/>
      <c r="V650" s="117"/>
    </row>
    <row r="651" spans="3:22" ht="15.75" customHeight="1">
      <c r="C651" s="117"/>
      <c r="D651" s="115"/>
      <c r="E651" s="115"/>
      <c r="F651" s="115"/>
      <c r="G651" s="117"/>
      <c r="H651" s="157"/>
      <c r="I651" s="117"/>
      <c r="J651" s="117"/>
      <c r="K651" s="117"/>
      <c r="L651" s="117"/>
      <c r="M651" s="117"/>
      <c r="N651" s="117"/>
      <c r="O651" s="117"/>
      <c r="P651" s="117"/>
      <c r="Q651" s="117"/>
      <c r="R651" s="117"/>
      <c r="S651" s="117"/>
      <c r="T651" s="117"/>
      <c r="U651" s="117"/>
      <c r="V651" s="117"/>
    </row>
    <row r="652" spans="3:22" ht="15.75" customHeight="1">
      <c r="C652" s="117"/>
      <c r="D652" s="115"/>
      <c r="E652" s="115"/>
      <c r="F652" s="115"/>
      <c r="G652" s="117"/>
      <c r="H652" s="157"/>
      <c r="I652" s="117"/>
      <c r="J652" s="117"/>
      <c r="K652" s="117"/>
      <c r="L652" s="117"/>
      <c r="M652" s="117"/>
      <c r="N652" s="117"/>
      <c r="O652" s="117"/>
      <c r="P652" s="117"/>
      <c r="Q652" s="117"/>
      <c r="R652" s="117"/>
      <c r="S652" s="117"/>
      <c r="T652" s="117"/>
      <c r="U652" s="117"/>
      <c r="V652" s="117"/>
    </row>
    <row r="653" spans="3:22" ht="15.75" customHeight="1">
      <c r="C653" s="117"/>
      <c r="D653" s="115"/>
      <c r="E653" s="115"/>
      <c r="F653" s="115"/>
      <c r="G653" s="117"/>
      <c r="H653" s="157"/>
      <c r="I653" s="117"/>
      <c r="J653" s="117"/>
      <c r="K653" s="117"/>
      <c r="L653" s="117"/>
      <c r="M653" s="117"/>
      <c r="N653" s="117"/>
      <c r="O653" s="117"/>
      <c r="P653" s="117"/>
      <c r="Q653" s="117"/>
      <c r="R653" s="117"/>
      <c r="S653" s="117"/>
      <c r="T653" s="117"/>
      <c r="U653" s="117"/>
      <c r="V653" s="117"/>
    </row>
    <row r="654" spans="3:22" ht="15.75" customHeight="1">
      <c r="C654" s="117"/>
      <c r="D654" s="115"/>
      <c r="E654" s="115"/>
      <c r="F654" s="115"/>
      <c r="G654" s="117"/>
      <c r="H654" s="157"/>
      <c r="I654" s="117"/>
      <c r="J654" s="117"/>
      <c r="K654" s="117"/>
      <c r="L654" s="117"/>
      <c r="M654" s="117"/>
      <c r="N654" s="117"/>
      <c r="O654" s="117"/>
      <c r="P654" s="117"/>
      <c r="Q654" s="117"/>
      <c r="R654" s="117"/>
      <c r="S654" s="117"/>
      <c r="T654" s="117"/>
      <c r="U654" s="117"/>
      <c r="V654" s="117"/>
    </row>
    <row r="655" spans="3:22" ht="15.75" customHeight="1">
      <c r="C655" s="117"/>
      <c r="D655" s="115"/>
      <c r="E655" s="115"/>
      <c r="F655" s="115"/>
      <c r="G655" s="117"/>
      <c r="H655" s="157"/>
      <c r="I655" s="117"/>
      <c r="J655" s="117"/>
      <c r="K655" s="117"/>
      <c r="L655" s="117"/>
      <c r="M655" s="117"/>
      <c r="N655" s="117"/>
      <c r="O655" s="117"/>
      <c r="P655" s="117"/>
      <c r="Q655" s="117"/>
      <c r="R655" s="117"/>
      <c r="S655" s="117"/>
      <c r="T655" s="117"/>
      <c r="U655" s="117"/>
      <c r="V655" s="117"/>
    </row>
    <row r="656" spans="3:22" ht="15.75" customHeight="1">
      <c r="C656" s="117"/>
      <c r="D656" s="115"/>
      <c r="E656" s="115"/>
      <c r="F656" s="115"/>
      <c r="G656" s="117"/>
      <c r="H656" s="157"/>
      <c r="I656" s="117"/>
      <c r="J656" s="117"/>
      <c r="K656" s="117"/>
      <c r="L656" s="117"/>
      <c r="M656" s="117"/>
      <c r="N656" s="117"/>
      <c r="O656" s="117"/>
      <c r="P656" s="117"/>
      <c r="Q656" s="117"/>
      <c r="R656" s="117"/>
      <c r="S656" s="117"/>
      <c r="T656" s="117"/>
      <c r="U656" s="117"/>
      <c r="V656" s="117"/>
    </row>
    <row r="657" spans="3:22" ht="15.75" customHeight="1">
      <c r="C657" s="117"/>
      <c r="D657" s="115"/>
      <c r="E657" s="115"/>
      <c r="F657" s="115"/>
      <c r="G657" s="117"/>
      <c r="H657" s="157"/>
      <c r="I657" s="117"/>
      <c r="J657" s="117"/>
      <c r="K657" s="117"/>
      <c r="L657" s="117"/>
      <c r="M657" s="117"/>
      <c r="N657" s="117"/>
      <c r="O657" s="117"/>
      <c r="P657" s="117"/>
      <c r="Q657" s="117"/>
      <c r="R657" s="117"/>
      <c r="S657" s="117"/>
      <c r="T657" s="117"/>
      <c r="U657" s="117"/>
      <c r="V657" s="117"/>
    </row>
    <row r="658" spans="3:22" ht="15.75" customHeight="1">
      <c r="C658" s="117"/>
      <c r="D658" s="115"/>
      <c r="E658" s="115"/>
      <c r="F658" s="115"/>
      <c r="G658" s="117"/>
      <c r="H658" s="157"/>
      <c r="I658" s="117"/>
      <c r="J658" s="117"/>
      <c r="K658" s="117"/>
      <c r="L658" s="117"/>
      <c r="M658" s="117"/>
      <c r="N658" s="117"/>
      <c r="O658" s="117"/>
      <c r="P658" s="117"/>
      <c r="Q658" s="117"/>
      <c r="R658" s="117"/>
      <c r="S658" s="117"/>
      <c r="T658" s="117"/>
      <c r="U658" s="117"/>
      <c r="V658" s="117"/>
    </row>
    <row r="659" spans="3:22" ht="15.75" customHeight="1">
      <c r="C659" s="117"/>
      <c r="D659" s="115"/>
      <c r="E659" s="115"/>
      <c r="F659" s="115"/>
      <c r="G659" s="117"/>
      <c r="H659" s="157"/>
      <c r="I659" s="117"/>
      <c r="J659" s="117"/>
      <c r="K659" s="117"/>
      <c r="L659" s="117"/>
      <c r="M659" s="117"/>
      <c r="N659" s="117"/>
      <c r="O659" s="117"/>
      <c r="P659" s="117"/>
      <c r="Q659" s="117"/>
      <c r="R659" s="117"/>
      <c r="S659" s="117"/>
      <c r="T659" s="117"/>
      <c r="U659" s="117"/>
      <c r="V659" s="117"/>
    </row>
    <row r="660" spans="3:22" ht="15.75" customHeight="1">
      <c r="C660" s="117"/>
      <c r="D660" s="115"/>
      <c r="E660" s="115"/>
      <c r="F660" s="115"/>
      <c r="G660" s="117"/>
      <c r="H660" s="157"/>
      <c r="I660" s="117"/>
      <c r="J660" s="117"/>
      <c r="K660" s="117"/>
      <c r="L660" s="117"/>
      <c r="M660" s="117"/>
      <c r="N660" s="117"/>
      <c r="O660" s="117"/>
      <c r="P660" s="117"/>
      <c r="Q660" s="117"/>
      <c r="R660" s="117"/>
      <c r="S660" s="117"/>
      <c r="T660" s="117"/>
      <c r="U660" s="117"/>
      <c r="V660" s="117"/>
    </row>
    <row r="661" spans="3:22" ht="15.75" customHeight="1">
      <c r="C661" s="117"/>
      <c r="D661" s="115"/>
      <c r="E661" s="115"/>
      <c r="F661" s="115"/>
      <c r="G661" s="117"/>
      <c r="H661" s="157"/>
      <c r="I661" s="117"/>
      <c r="J661" s="117"/>
      <c r="K661" s="117"/>
      <c r="L661" s="117"/>
      <c r="M661" s="117"/>
      <c r="N661" s="117"/>
      <c r="O661" s="117"/>
      <c r="P661" s="117"/>
      <c r="Q661" s="117"/>
      <c r="R661" s="117"/>
      <c r="S661" s="117"/>
      <c r="T661" s="117"/>
      <c r="U661" s="117"/>
      <c r="V661" s="117"/>
    </row>
    <row r="662" spans="3:22" ht="15.75" customHeight="1">
      <c r="C662" s="117"/>
      <c r="D662" s="115"/>
      <c r="E662" s="115"/>
      <c r="F662" s="115"/>
      <c r="G662" s="117"/>
      <c r="H662" s="157"/>
      <c r="I662" s="117"/>
      <c r="J662" s="117"/>
      <c r="K662" s="117"/>
      <c r="L662" s="117"/>
      <c r="M662" s="117"/>
      <c r="N662" s="117"/>
      <c r="O662" s="117"/>
      <c r="P662" s="117"/>
      <c r="Q662" s="117"/>
      <c r="R662" s="117"/>
      <c r="S662" s="117"/>
      <c r="T662" s="117"/>
      <c r="U662" s="117"/>
      <c r="V662" s="117"/>
    </row>
    <row r="663" spans="3:22" ht="15.75" customHeight="1">
      <c r="C663" s="117"/>
      <c r="D663" s="115"/>
      <c r="E663" s="115"/>
      <c r="F663" s="115"/>
      <c r="G663" s="117"/>
      <c r="H663" s="157"/>
      <c r="I663" s="117"/>
      <c r="J663" s="117"/>
      <c r="K663" s="117"/>
      <c r="L663" s="117"/>
      <c r="M663" s="117"/>
      <c r="N663" s="117"/>
      <c r="O663" s="117"/>
      <c r="P663" s="117"/>
      <c r="Q663" s="117"/>
      <c r="R663" s="117"/>
      <c r="S663" s="117"/>
      <c r="T663" s="117"/>
      <c r="U663" s="117"/>
      <c r="V663" s="117"/>
    </row>
    <row r="664" spans="3:22" ht="15.75" customHeight="1">
      <c r="C664" s="117"/>
      <c r="D664" s="115"/>
      <c r="E664" s="115"/>
      <c r="F664" s="115"/>
      <c r="G664" s="117"/>
      <c r="H664" s="157"/>
      <c r="I664" s="117"/>
      <c r="J664" s="117"/>
      <c r="K664" s="117"/>
      <c r="L664" s="117"/>
      <c r="M664" s="117"/>
      <c r="N664" s="117"/>
      <c r="O664" s="117"/>
      <c r="P664" s="117"/>
      <c r="Q664" s="117"/>
      <c r="R664" s="117"/>
      <c r="S664" s="117"/>
      <c r="T664" s="117"/>
      <c r="U664" s="117"/>
      <c r="V664" s="117"/>
    </row>
    <row r="665" spans="3:22" ht="15.75" customHeight="1">
      <c r="C665" s="117"/>
      <c r="D665" s="115"/>
      <c r="E665" s="115"/>
      <c r="F665" s="115"/>
      <c r="G665" s="117"/>
      <c r="H665" s="157"/>
      <c r="I665" s="117"/>
      <c r="J665" s="117"/>
      <c r="K665" s="117"/>
      <c r="L665" s="117"/>
      <c r="M665" s="117"/>
      <c r="N665" s="117"/>
      <c r="O665" s="117"/>
      <c r="P665" s="117"/>
      <c r="Q665" s="117"/>
      <c r="R665" s="117"/>
      <c r="S665" s="117"/>
      <c r="T665" s="117"/>
      <c r="U665" s="117"/>
      <c r="V665" s="117"/>
    </row>
    <row r="666" spans="3:22" ht="15.75" customHeight="1">
      <c r="C666" s="117"/>
      <c r="D666" s="115"/>
      <c r="E666" s="115"/>
      <c r="F666" s="115"/>
      <c r="G666" s="117"/>
      <c r="H666" s="157"/>
      <c r="I666" s="117"/>
      <c r="J666" s="117"/>
      <c r="K666" s="117"/>
      <c r="L666" s="117"/>
      <c r="M666" s="117"/>
      <c r="N666" s="117"/>
      <c r="O666" s="117"/>
      <c r="P666" s="117"/>
      <c r="Q666" s="117"/>
      <c r="R666" s="117"/>
      <c r="S666" s="117"/>
      <c r="T666" s="117"/>
      <c r="U666" s="117"/>
      <c r="V666" s="117"/>
    </row>
    <row r="667" spans="3:22" ht="15.75" customHeight="1">
      <c r="C667" s="117"/>
      <c r="D667" s="115"/>
      <c r="E667" s="115"/>
      <c r="F667" s="115"/>
      <c r="G667" s="117"/>
      <c r="H667" s="157"/>
      <c r="I667" s="117"/>
      <c r="J667" s="117"/>
      <c r="K667" s="117"/>
      <c r="L667" s="117"/>
      <c r="M667" s="117"/>
      <c r="N667" s="117"/>
      <c r="O667" s="117"/>
      <c r="P667" s="117"/>
      <c r="Q667" s="117"/>
      <c r="R667" s="117"/>
      <c r="S667" s="117"/>
      <c r="T667" s="117"/>
      <c r="U667" s="117"/>
      <c r="V667" s="117"/>
    </row>
    <row r="668" spans="3:22" ht="15.75" customHeight="1">
      <c r="C668" s="117"/>
      <c r="D668" s="115"/>
      <c r="E668" s="115"/>
      <c r="F668" s="115"/>
      <c r="G668" s="117"/>
      <c r="H668" s="157"/>
      <c r="I668" s="117"/>
      <c r="J668" s="117"/>
      <c r="K668" s="117"/>
      <c r="L668" s="117"/>
      <c r="M668" s="117"/>
      <c r="N668" s="117"/>
      <c r="O668" s="117"/>
      <c r="P668" s="117"/>
      <c r="Q668" s="117"/>
      <c r="R668" s="117"/>
      <c r="S668" s="117"/>
      <c r="T668" s="117"/>
      <c r="U668" s="117"/>
      <c r="V668" s="117"/>
    </row>
    <row r="669" spans="3:22" ht="15.75" customHeight="1">
      <c r="C669" s="117"/>
      <c r="D669" s="115"/>
      <c r="E669" s="115"/>
      <c r="F669" s="115"/>
      <c r="G669" s="117"/>
      <c r="H669" s="157"/>
      <c r="I669" s="117"/>
      <c r="J669" s="117"/>
      <c r="K669" s="117"/>
      <c r="L669" s="117"/>
      <c r="M669" s="117"/>
      <c r="N669" s="117"/>
      <c r="O669" s="117"/>
      <c r="P669" s="117"/>
      <c r="Q669" s="117"/>
      <c r="R669" s="117"/>
      <c r="S669" s="117"/>
      <c r="T669" s="117"/>
      <c r="U669" s="117"/>
      <c r="V669" s="117"/>
    </row>
    <row r="670" spans="3:22" ht="15.75" customHeight="1">
      <c r="C670" s="117"/>
      <c r="D670" s="115"/>
      <c r="E670" s="115"/>
      <c r="F670" s="115"/>
      <c r="G670" s="117"/>
      <c r="H670" s="157"/>
      <c r="I670" s="117"/>
      <c r="J670" s="117"/>
      <c r="K670" s="117"/>
      <c r="L670" s="117"/>
      <c r="M670" s="117"/>
      <c r="N670" s="117"/>
      <c r="O670" s="117"/>
      <c r="P670" s="117"/>
      <c r="Q670" s="117"/>
      <c r="R670" s="117"/>
      <c r="S670" s="117"/>
      <c r="T670" s="117"/>
      <c r="U670" s="117"/>
      <c r="V670" s="117"/>
    </row>
    <row r="671" spans="3:22" ht="15.75" customHeight="1">
      <c r="C671" s="117"/>
      <c r="D671" s="115"/>
      <c r="E671" s="115"/>
      <c r="F671" s="115"/>
      <c r="G671" s="117"/>
      <c r="H671" s="157"/>
      <c r="I671" s="117"/>
      <c r="J671" s="117"/>
      <c r="K671" s="117"/>
      <c r="L671" s="117"/>
      <c r="M671" s="117"/>
      <c r="N671" s="117"/>
      <c r="O671" s="117"/>
      <c r="P671" s="117"/>
      <c r="Q671" s="117"/>
      <c r="R671" s="117"/>
      <c r="S671" s="117"/>
      <c r="T671" s="117"/>
      <c r="U671" s="117"/>
      <c r="V671" s="117"/>
    </row>
    <row r="672" spans="3:22" ht="15.75" customHeight="1">
      <c r="C672" s="117"/>
      <c r="D672" s="115"/>
      <c r="E672" s="115"/>
      <c r="F672" s="115"/>
      <c r="G672" s="117"/>
      <c r="H672" s="157"/>
      <c r="I672" s="117"/>
      <c r="J672" s="117"/>
      <c r="K672" s="117"/>
      <c r="L672" s="117"/>
      <c r="M672" s="117"/>
      <c r="N672" s="117"/>
      <c r="O672" s="117"/>
      <c r="P672" s="117"/>
      <c r="Q672" s="117"/>
      <c r="R672" s="117"/>
      <c r="S672" s="117"/>
      <c r="T672" s="117"/>
      <c r="U672" s="117"/>
      <c r="V672" s="117"/>
    </row>
    <row r="673" spans="3:22" ht="15.75" customHeight="1">
      <c r="C673" s="117"/>
      <c r="D673" s="115"/>
      <c r="E673" s="115"/>
      <c r="F673" s="115"/>
      <c r="G673" s="117"/>
      <c r="H673" s="157"/>
      <c r="I673" s="117"/>
      <c r="J673" s="117"/>
      <c r="K673" s="117"/>
      <c r="L673" s="117"/>
      <c r="M673" s="117"/>
      <c r="N673" s="117"/>
      <c r="O673" s="117"/>
      <c r="P673" s="117"/>
      <c r="Q673" s="117"/>
      <c r="R673" s="117"/>
      <c r="S673" s="117"/>
      <c r="T673" s="117"/>
      <c r="U673" s="117"/>
      <c r="V673" s="117"/>
    </row>
    <row r="674" spans="3:22" ht="15.75" customHeight="1">
      <c r="C674" s="117"/>
      <c r="D674" s="115"/>
      <c r="E674" s="115"/>
      <c r="F674" s="115"/>
      <c r="G674" s="117"/>
      <c r="H674" s="157"/>
      <c r="I674" s="117"/>
      <c r="J674" s="117"/>
      <c r="K674" s="117"/>
      <c r="L674" s="117"/>
      <c r="M674" s="117"/>
      <c r="N674" s="117"/>
      <c r="O674" s="117"/>
      <c r="P674" s="117"/>
      <c r="Q674" s="117"/>
      <c r="R674" s="117"/>
      <c r="S674" s="117"/>
      <c r="T674" s="117"/>
      <c r="U674" s="117"/>
      <c r="V674" s="117"/>
    </row>
    <row r="675" spans="3:22" ht="15.75" customHeight="1">
      <c r="C675" s="117"/>
      <c r="D675" s="115"/>
      <c r="E675" s="115"/>
      <c r="F675" s="115"/>
      <c r="G675" s="117"/>
      <c r="H675" s="157"/>
      <c r="I675" s="117"/>
      <c r="J675" s="117"/>
      <c r="K675" s="117"/>
      <c r="L675" s="117"/>
      <c r="M675" s="117"/>
      <c r="N675" s="117"/>
      <c r="O675" s="117"/>
      <c r="P675" s="117"/>
      <c r="Q675" s="117"/>
      <c r="R675" s="117"/>
      <c r="S675" s="117"/>
      <c r="T675" s="117"/>
      <c r="U675" s="117"/>
      <c r="V675" s="117"/>
    </row>
    <row r="676" spans="3:22" ht="15.75" customHeight="1">
      <c r="C676" s="117"/>
      <c r="D676" s="115"/>
      <c r="E676" s="115"/>
      <c r="F676" s="115"/>
      <c r="G676" s="117"/>
      <c r="H676" s="157"/>
      <c r="I676" s="117"/>
      <c r="J676" s="117"/>
      <c r="K676" s="117"/>
      <c r="L676" s="117"/>
      <c r="M676" s="117"/>
      <c r="N676" s="117"/>
      <c r="O676" s="117"/>
      <c r="P676" s="117"/>
      <c r="Q676" s="117"/>
      <c r="R676" s="117"/>
      <c r="S676" s="117"/>
      <c r="T676" s="117"/>
      <c r="U676" s="117"/>
      <c r="V676" s="117"/>
    </row>
    <row r="677" spans="3:22" ht="15.75" customHeight="1">
      <c r="C677" s="117"/>
      <c r="D677" s="115"/>
      <c r="E677" s="115"/>
      <c r="F677" s="115"/>
      <c r="G677" s="117"/>
      <c r="H677" s="157"/>
      <c r="I677" s="117"/>
      <c r="J677" s="117"/>
      <c r="K677" s="117"/>
      <c r="L677" s="117"/>
      <c r="M677" s="117"/>
      <c r="N677" s="117"/>
      <c r="O677" s="117"/>
      <c r="P677" s="117"/>
      <c r="Q677" s="117"/>
      <c r="R677" s="117"/>
      <c r="S677" s="117"/>
      <c r="T677" s="117"/>
      <c r="U677" s="117"/>
      <c r="V677" s="117"/>
    </row>
    <row r="678" spans="3:22" ht="15.75" customHeight="1">
      <c r="C678" s="117"/>
      <c r="D678" s="115"/>
      <c r="E678" s="115"/>
      <c r="F678" s="115"/>
      <c r="G678" s="117"/>
      <c r="H678" s="157"/>
      <c r="I678" s="117"/>
      <c r="J678" s="117"/>
      <c r="K678" s="117"/>
      <c r="L678" s="117"/>
      <c r="M678" s="117"/>
      <c r="N678" s="117"/>
      <c r="O678" s="117"/>
      <c r="P678" s="117"/>
      <c r="Q678" s="117"/>
      <c r="R678" s="117"/>
      <c r="S678" s="117"/>
      <c r="T678" s="117"/>
      <c r="U678" s="117"/>
      <c r="V678" s="117"/>
    </row>
    <row r="679" spans="3:22" ht="15.75" customHeight="1">
      <c r="C679" s="117"/>
      <c r="D679" s="115"/>
      <c r="E679" s="115"/>
      <c r="F679" s="115"/>
      <c r="G679" s="117"/>
      <c r="H679" s="157"/>
      <c r="I679" s="117"/>
      <c r="J679" s="117"/>
      <c r="K679" s="117"/>
      <c r="L679" s="117"/>
      <c r="M679" s="117"/>
      <c r="N679" s="117"/>
      <c r="O679" s="117"/>
      <c r="P679" s="117"/>
      <c r="Q679" s="117"/>
      <c r="R679" s="117"/>
      <c r="S679" s="117"/>
      <c r="T679" s="117"/>
      <c r="U679" s="117"/>
      <c r="V679" s="117"/>
    </row>
    <row r="680" spans="3:22" ht="15.75" customHeight="1">
      <c r="C680" s="117"/>
      <c r="D680" s="115"/>
      <c r="E680" s="115"/>
      <c r="F680" s="115"/>
      <c r="G680" s="117"/>
      <c r="H680" s="157"/>
      <c r="I680" s="117"/>
      <c r="J680" s="117"/>
      <c r="K680" s="117"/>
      <c r="L680" s="117"/>
      <c r="M680" s="117"/>
      <c r="N680" s="117"/>
      <c r="O680" s="117"/>
      <c r="P680" s="117"/>
      <c r="Q680" s="117"/>
      <c r="R680" s="117"/>
      <c r="S680" s="117"/>
      <c r="T680" s="117"/>
      <c r="U680" s="117"/>
      <c r="V680" s="117"/>
    </row>
    <row r="681" spans="3:22" ht="15.75" customHeight="1">
      <c r="C681" s="117"/>
      <c r="D681" s="115"/>
      <c r="E681" s="115"/>
      <c r="F681" s="115"/>
      <c r="G681" s="117"/>
      <c r="H681" s="157"/>
      <c r="I681" s="117"/>
      <c r="J681" s="117"/>
      <c r="K681" s="117"/>
      <c r="L681" s="117"/>
      <c r="M681" s="117"/>
      <c r="N681" s="117"/>
      <c r="O681" s="117"/>
      <c r="P681" s="117"/>
      <c r="Q681" s="117"/>
      <c r="R681" s="117"/>
      <c r="S681" s="117"/>
      <c r="T681" s="117"/>
      <c r="U681" s="117"/>
      <c r="V681" s="117"/>
    </row>
    <row r="682" spans="3:22" ht="15.75" customHeight="1">
      <c r="C682" s="117"/>
      <c r="D682" s="115"/>
      <c r="E682" s="115"/>
      <c r="F682" s="115"/>
      <c r="G682" s="117"/>
      <c r="H682" s="157"/>
      <c r="I682" s="117"/>
      <c r="J682" s="117"/>
      <c r="K682" s="117"/>
      <c r="L682" s="117"/>
      <c r="M682" s="117"/>
      <c r="N682" s="117"/>
      <c r="O682" s="117"/>
      <c r="P682" s="117"/>
      <c r="Q682" s="117"/>
      <c r="R682" s="117"/>
      <c r="S682" s="117"/>
      <c r="T682" s="117"/>
      <c r="U682" s="117"/>
      <c r="V682" s="117"/>
    </row>
    <row r="683" spans="3:22" ht="15.75" customHeight="1">
      <c r="C683" s="117"/>
      <c r="D683" s="115"/>
      <c r="E683" s="115"/>
      <c r="F683" s="115"/>
      <c r="G683" s="117"/>
      <c r="H683" s="157"/>
      <c r="I683" s="117"/>
      <c r="J683" s="117"/>
      <c r="K683" s="117"/>
      <c r="L683" s="117"/>
      <c r="M683" s="117"/>
      <c r="N683" s="117"/>
      <c r="O683" s="117"/>
      <c r="P683" s="117"/>
      <c r="Q683" s="117"/>
      <c r="R683" s="117"/>
      <c r="S683" s="117"/>
      <c r="T683" s="117"/>
      <c r="U683" s="117"/>
      <c r="V683" s="117"/>
    </row>
    <row r="684" spans="3:22" ht="15.75" customHeight="1">
      <c r="C684" s="117"/>
      <c r="D684" s="115"/>
      <c r="E684" s="115"/>
      <c r="F684" s="115"/>
      <c r="G684" s="117"/>
      <c r="H684" s="157"/>
      <c r="I684" s="117"/>
      <c r="J684" s="117"/>
      <c r="K684" s="117"/>
      <c r="L684" s="117"/>
      <c r="M684" s="117"/>
      <c r="N684" s="117"/>
      <c r="O684" s="117"/>
      <c r="P684" s="117"/>
      <c r="Q684" s="117"/>
      <c r="R684" s="117"/>
      <c r="S684" s="117"/>
      <c r="T684" s="117"/>
      <c r="U684" s="117"/>
      <c r="V684" s="117"/>
    </row>
    <row r="685" spans="3:22" ht="15.75" customHeight="1">
      <c r="C685" s="117"/>
      <c r="D685" s="115"/>
      <c r="E685" s="115"/>
      <c r="F685" s="115"/>
      <c r="G685" s="117"/>
      <c r="H685" s="157"/>
      <c r="I685" s="117"/>
      <c r="J685" s="117"/>
      <c r="K685" s="117"/>
      <c r="L685" s="117"/>
      <c r="M685" s="117"/>
      <c r="N685" s="117"/>
      <c r="O685" s="117"/>
      <c r="P685" s="117"/>
      <c r="Q685" s="117"/>
      <c r="R685" s="117"/>
      <c r="S685" s="117"/>
      <c r="T685" s="117"/>
      <c r="U685" s="117"/>
      <c r="V685" s="117"/>
    </row>
    <row r="686" spans="3:22" ht="15.75" customHeight="1">
      <c r="C686" s="117"/>
      <c r="D686" s="115"/>
      <c r="E686" s="115"/>
      <c r="F686" s="115"/>
      <c r="G686" s="117"/>
      <c r="H686" s="157"/>
      <c r="I686" s="117"/>
      <c r="J686" s="117"/>
      <c r="K686" s="117"/>
      <c r="L686" s="117"/>
      <c r="M686" s="117"/>
      <c r="N686" s="117"/>
      <c r="O686" s="117"/>
      <c r="P686" s="117"/>
      <c r="Q686" s="117"/>
      <c r="R686" s="117"/>
      <c r="S686" s="117"/>
      <c r="T686" s="117"/>
      <c r="U686" s="117"/>
      <c r="V686" s="117"/>
    </row>
    <row r="687" spans="3:22" ht="15.75" customHeight="1">
      <c r="C687" s="117"/>
      <c r="D687" s="115"/>
      <c r="E687" s="115"/>
      <c r="F687" s="115"/>
      <c r="G687" s="117"/>
      <c r="H687" s="157"/>
      <c r="I687" s="117"/>
      <c r="J687" s="117"/>
      <c r="K687" s="117"/>
      <c r="L687" s="117"/>
      <c r="M687" s="117"/>
      <c r="N687" s="117"/>
      <c r="O687" s="117"/>
      <c r="P687" s="117"/>
      <c r="Q687" s="117"/>
      <c r="R687" s="117"/>
      <c r="S687" s="117"/>
      <c r="T687" s="117"/>
      <c r="U687" s="117"/>
      <c r="V687" s="117"/>
    </row>
    <row r="688" spans="3:22" ht="15.75" customHeight="1">
      <c r="C688" s="117"/>
      <c r="D688" s="115"/>
      <c r="E688" s="115"/>
      <c r="F688" s="115"/>
      <c r="G688" s="117"/>
      <c r="H688" s="157"/>
      <c r="I688" s="117"/>
      <c r="J688" s="117"/>
      <c r="K688" s="117"/>
      <c r="L688" s="117"/>
      <c r="M688" s="117"/>
      <c r="N688" s="117"/>
      <c r="O688" s="117"/>
      <c r="P688" s="117"/>
      <c r="Q688" s="117"/>
      <c r="R688" s="117"/>
      <c r="S688" s="117"/>
      <c r="T688" s="117"/>
      <c r="U688" s="117"/>
      <c r="V688" s="117"/>
    </row>
    <row r="689" spans="3:22" ht="15.75" customHeight="1">
      <c r="C689" s="117"/>
      <c r="D689" s="115"/>
      <c r="E689" s="115"/>
      <c r="F689" s="115"/>
      <c r="G689" s="117"/>
      <c r="H689" s="157"/>
      <c r="I689" s="117"/>
      <c r="J689" s="117"/>
      <c r="K689" s="117"/>
      <c r="L689" s="117"/>
      <c r="M689" s="117"/>
      <c r="N689" s="117"/>
      <c r="O689" s="117"/>
      <c r="P689" s="117"/>
      <c r="Q689" s="117"/>
      <c r="R689" s="117"/>
      <c r="S689" s="117"/>
      <c r="T689" s="117"/>
      <c r="U689" s="117"/>
      <c r="V689" s="117"/>
    </row>
    <row r="690" spans="3:22" ht="15.75" customHeight="1">
      <c r="C690" s="117"/>
      <c r="D690" s="115"/>
      <c r="E690" s="115"/>
      <c r="F690" s="115"/>
      <c r="G690" s="117"/>
      <c r="H690" s="157"/>
      <c r="I690" s="117"/>
      <c r="J690" s="117"/>
      <c r="K690" s="117"/>
      <c r="L690" s="117"/>
      <c r="M690" s="117"/>
      <c r="N690" s="117"/>
      <c r="O690" s="117"/>
      <c r="P690" s="117"/>
      <c r="Q690" s="117"/>
      <c r="R690" s="117"/>
      <c r="S690" s="117"/>
      <c r="T690" s="117"/>
      <c r="U690" s="117"/>
      <c r="V690" s="117"/>
    </row>
    <row r="691" spans="3:22" ht="15.75" customHeight="1">
      <c r="C691" s="117"/>
      <c r="D691" s="115"/>
      <c r="E691" s="115"/>
      <c r="F691" s="115"/>
      <c r="G691" s="117"/>
      <c r="H691" s="157"/>
      <c r="I691" s="117"/>
      <c r="J691" s="117"/>
      <c r="K691" s="117"/>
      <c r="L691" s="117"/>
      <c r="M691" s="117"/>
      <c r="N691" s="117"/>
      <c r="O691" s="117"/>
      <c r="P691" s="117"/>
      <c r="Q691" s="117"/>
      <c r="R691" s="117"/>
      <c r="S691" s="117"/>
      <c r="T691" s="117"/>
      <c r="U691" s="117"/>
      <c r="V691" s="117"/>
    </row>
    <row r="692" spans="3:22" ht="15.75" customHeight="1">
      <c r="C692" s="117"/>
      <c r="D692" s="115"/>
      <c r="E692" s="115"/>
      <c r="F692" s="115"/>
      <c r="G692" s="117"/>
      <c r="H692" s="157"/>
      <c r="I692" s="117"/>
      <c r="J692" s="117"/>
      <c r="K692" s="117"/>
      <c r="L692" s="117"/>
      <c r="M692" s="117"/>
      <c r="N692" s="117"/>
      <c r="O692" s="117"/>
      <c r="P692" s="117"/>
      <c r="Q692" s="117"/>
      <c r="R692" s="117"/>
      <c r="S692" s="117"/>
      <c r="T692" s="117"/>
      <c r="U692" s="117"/>
      <c r="V692" s="117"/>
    </row>
    <row r="693" spans="3:22" ht="15.75" customHeight="1">
      <c r="C693" s="117"/>
      <c r="D693" s="115"/>
      <c r="E693" s="115"/>
      <c r="F693" s="115"/>
      <c r="G693" s="117"/>
      <c r="H693" s="157"/>
      <c r="I693" s="117"/>
      <c r="J693" s="117"/>
      <c r="K693" s="117"/>
      <c r="L693" s="117"/>
      <c r="M693" s="117"/>
      <c r="N693" s="117"/>
      <c r="O693" s="117"/>
      <c r="P693" s="117"/>
      <c r="Q693" s="117"/>
      <c r="R693" s="117"/>
      <c r="S693" s="117"/>
      <c r="T693" s="117"/>
      <c r="U693" s="117"/>
      <c r="V693" s="117"/>
    </row>
    <row r="694" spans="3:22" ht="15.75" customHeight="1">
      <c r="C694" s="117"/>
      <c r="D694" s="115"/>
      <c r="E694" s="115"/>
      <c r="F694" s="115"/>
      <c r="G694" s="117"/>
      <c r="H694" s="157"/>
      <c r="I694" s="117"/>
      <c r="J694" s="117"/>
      <c r="K694" s="117"/>
      <c r="L694" s="117"/>
      <c r="M694" s="117"/>
      <c r="N694" s="117"/>
      <c r="O694" s="117"/>
      <c r="P694" s="117"/>
      <c r="Q694" s="117"/>
      <c r="R694" s="117"/>
      <c r="S694" s="117"/>
      <c r="T694" s="117"/>
      <c r="U694" s="117"/>
      <c r="V694" s="117"/>
    </row>
    <row r="695" spans="3:22" ht="15.75" customHeight="1">
      <c r="C695" s="117"/>
      <c r="D695" s="115"/>
      <c r="E695" s="115"/>
      <c r="F695" s="115"/>
      <c r="G695" s="117"/>
      <c r="H695" s="157"/>
      <c r="I695" s="117"/>
      <c r="J695" s="117"/>
      <c r="K695" s="117"/>
      <c r="L695" s="117"/>
      <c r="M695" s="117"/>
      <c r="N695" s="117"/>
      <c r="O695" s="117"/>
      <c r="P695" s="117"/>
      <c r="Q695" s="117"/>
      <c r="R695" s="117"/>
      <c r="S695" s="117"/>
      <c r="T695" s="117"/>
      <c r="U695" s="117"/>
      <c r="V695" s="117"/>
    </row>
    <row r="696" spans="3:22" ht="15.75" customHeight="1">
      <c r="C696" s="117"/>
      <c r="D696" s="115"/>
      <c r="E696" s="115"/>
      <c r="F696" s="115"/>
      <c r="G696" s="117"/>
      <c r="H696" s="157"/>
      <c r="I696" s="117"/>
      <c r="J696" s="117"/>
      <c r="K696" s="117"/>
      <c r="L696" s="117"/>
      <c r="M696" s="117"/>
      <c r="N696" s="117"/>
      <c r="O696" s="117"/>
      <c r="P696" s="117"/>
      <c r="Q696" s="117"/>
      <c r="R696" s="117"/>
      <c r="S696" s="117"/>
      <c r="T696" s="117"/>
      <c r="U696" s="117"/>
      <c r="V696" s="117"/>
    </row>
    <row r="697" spans="3:22" ht="15.75" customHeight="1">
      <c r="C697" s="117"/>
      <c r="D697" s="115"/>
      <c r="E697" s="115"/>
      <c r="F697" s="115"/>
      <c r="G697" s="117"/>
      <c r="H697" s="157"/>
      <c r="I697" s="117"/>
      <c r="J697" s="117"/>
      <c r="K697" s="117"/>
      <c r="L697" s="117"/>
      <c r="M697" s="117"/>
      <c r="N697" s="117"/>
      <c r="O697" s="117"/>
      <c r="P697" s="117"/>
      <c r="Q697" s="117"/>
      <c r="R697" s="117"/>
      <c r="S697" s="117"/>
      <c r="T697" s="117"/>
      <c r="U697" s="117"/>
      <c r="V697" s="117"/>
    </row>
    <row r="698" spans="3:22" ht="15.75" customHeight="1">
      <c r="C698" s="117"/>
      <c r="D698" s="115"/>
      <c r="E698" s="115"/>
      <c r="F698" s="115"/>
      <c r="G698" s="117"/>
      <c r="H698" s="157"/>
      <c r="I698" s="117"/>
      <c r="J698" s="117"/>
      <c r="K698" s="117"/>
      <c r="L698" s="117"/>
      <c r="M698" s="117"/>
      <c r="N698" s="117"/>
      <c r="O698" s="117"/>
      <c r="P698" s="117"/>
      <c r="Q698" s="117"/>
      <c r="R698" s="117"/>
      <c r="S698" s="117"/>
      <c r="T698" s="117"/>
      <c r="U698" s="117"/>
      <c r="V698" s="117"/>
    </row>
    <row r="699" spans="3:22" ht="15.75" customHeight="1">
      <c r="C699" s="117"/>
      <c r="D699" s="115"/>
      <c r="E699" s="115"/>
      <c r="F699" s="115"/>
      <c r="G699" s="117"/>
      <c r="H699" s="157"/>
      <c r="I699" s="117"/>
      <c r="J699" s="117"/>
      <c r="K699" s="117"/>
      <c r="L699" s="117"/>
      <c r="M699" s="117"/>
      <c r="N699" s="117"/>
      <c r="O699" s="117"/>
      <c r="P699" s="117"/>
      <c r="Q699" s="117"/>
      <c r="R699" s="117"/>
      <c r="S699" s="117"/>
      <c r="T699" s="117"/>
      <c r="U699" s="117"/>
      <c r="V699" s="117"/>
    </row>
    <row r="700" spans="3:22" ht="15.75" customHeight="1">
      <c r="C700" s="117"/>
      <c r="D700" s="115"/>
      <c r="E700" s="115"/>
      <c r="F700" s="115"/>
      <c r="G700" s="117"/>
      <c r="H700" s="157"/>
      <c r="I700" s="117"/>
      <c r="J700" s="117"/>
      <c r="K700" s="117"/>
      <c r="L700" s="117"/>
      <c r="M700" s="117"/>
      <c r="N700" s="117"/>
      <c r="O700" s="117"/>
      <c r="P700" s="117"/>
      <c r="Q700" s="117"/>
      <c r="R700" s="117"/>
      <c r="S700" s="117"/>
      <c r="T700" s="117"/>
      <c r="U700" s="117"/>
      <c r="V700" s="117"/>
    </row>
    <row r="701" spans="3:22" ht="15.75" customHeight="1">
      <c r="C701" s="117"/>
      <c r="D701" s="115"/>
      <c r="E701" s="115"/>
      <c r="F701" s="115"/>
      <c r="G701" s="117"/>
      <c r="H701" s="157"/>
      <c r="I701" s="117"/>
      <c r="J701" s="117"/>
      <c r="K701" s="117"/>
      <c r="L701" s="117"/>
      <c r="M701" s="117"/>
      <c r="N701" s="117"/>
      <c r="O701" s="117"/>
      <c r="P701" s="117"/>
      <c r="Q701" s="117"/>
      <c r="R701" s="117"/>
      <c r="S701" s="117"/>
      <c r="T701" s="117"/>
      <c r="U701" s="117"/>
      <c r="V701" s="117"/>
    </row>
    <row r="702" spans="3:22" ht="15.75" customHeight="1">
      <c r="C702" s="117"/>
      <c r="D702" s="115"/>
      <c r="E702" s="115"/>
      <c r="F702" s="115"/>
      <c r="G702" s="117"/>
      <c r="H702" s="157"/>
      <c r="I702" s="117"/>
      <c r="J702" s="117"/>
      <c r="K702" s="117"/>
      <c r="L702" s="117"/>
      <c r="M702" s="117"/>
      <c r="N702" s="117"/>
      <c r="O702" s="117"/>
      <c r="P702" s="117"/>
      <c r="Q702" s="117"/>
      <c r="R702" s="117"/>
      <c r="S702" s="117"/>
      <c r="T702" s="117"/>
      <c r="U702" s="117"/>
      <c r="V702" s="117"/>
    </row>
    <row r="703" spans="3:22" ht="15.75" customHeight="1">
      <c r="C703" s="117"/>
      <c r="D703" s="115"/>
      <c r="E703" s="115"/>
      <c r="F703" s="115"/>
      <c r="G703" s="117"/>
      <c r="H703" s="157"/>
      <c r="I703" s="117"/>
      <c r="J703" s="117"/>
      <c r="K703" s="117"/>
      <c r="L703" s="117"/>
      <c r="M703" s="117"/>
      <c r="N703" s="117"/>
      <c r="O703" s="117"/>
      <c r="P703" s="117"/>
      <c r="Q703" s="117"/>
      <c r="R703" s="117"/>
      <c r="S703" s="117"/>
      <c r="T703" s="117"/>
      <c r="U703" s="117"/>
      <c r="V703" s="117"/>
    </row>
    <row r="704" spans="3:22" ht="15.75" customHeight="1">
      <c r="C704" s="117"/>
      <c r="D704" s="115"/>
      <c r="E704" s="115"/>
      <c r="F704" s="115"/>
      <c r="G704" s="117"/>
      <c r="H704" s="157"/>
      <c r="I704" s="117"/>
      <c r="J704" s="117"/>
      <c r="K704" s="117"/>
      <c r="L704" s="117"/>
      <c r="M704" s="117"/>
      <c r="N704" s="117"/>
      <c r="O704" s="117"/>
      <c r="P704" s="117"/>
      <c r="Q704" s="117"/>
      <c r="R704" s="117"/>
      <c r="S704" s="117"/>
      <c r="T704" s="117"/>
      <c r="U704" s="117"/>
      <c r="V704" s="117"/>
    </row>
    <row r="705" spans="3:22" ht="15.75" customHeight="1">
      <c r="C705" s="117"/>
      <c r="D705" s="115"/>
      <c r="E705" s="115"/>
      <c r="F705" s="115"/>
      <c r="G705" s="117"/>
      <c r="H705" s="157"/>
      <c r="I705" s="117"/>
      <c r="J705" s="117"/>
      <c r="K705" s="117"/>
      <c r="L705" s="117"/>
      <c r="M705" s="117"/>
      <c r="N705" s="117"/>
      <c r="O705" s="117"/>
      <c r="P705" s="117"/>
      <c r="Q705" s="117"/>
      <c r="R705" s="117"/>
      <c r="S705" s="117"/>
      <c r="T705" s="117"/>
      <c r="U705" s="117"/>
      <c r="V705" s="117"/>
    </row>
    <row r="706" spans="3:22" ht="15.75" customHeight="1">
      <c r="C706" s="117"/>
      <c r="D706" s="115"/>
      <c r="E706" s="115"/>
      <c r="F706" s="115"/>
      <c r="G706" s="117"/>
      <c r="H706" s="157"/>
      <c r="I706" s="117"/>
      <c r="J706" s="117"/>
      <c r="K706" s="117"/>
      <c r="L706" s="117"/>
      <c r="M706" s="117"/>
      <c r="N706" s="117"/>
      <c r="O706" s="117"/>
      <c r="P706" s="117"/>
      <c r="Q706" s="117"/>
      <c r="R706" s="117"/>
      <c r="S706" s="117"/>
      <c r="T706" s="117"/>
      <c r="U706" s="117"/>
      <c r="V706" s="117"/>
    </row>
    <row r="707" spans="3:22" ht="15.75" customHeight="1">
      <c r="C707" s="117"/>
      <c r="D707" s="115"/>
      <c r="E707" s="115"/>
      <c r="F707" s="115"/>
      <c r="G707" s="117"/>
      <c r="H707" s="157"/>
      <c r="I707" s="117"/>
      <c r="J707" s="117"/>
      <c r="K707" s="117"/>
      <c r="L707" s="117"/>
      <c r="M707" s="117"/>
      <c r="N707" s="117"/>
      <c r="O707" s="117"/>
      <c r="P707" s="117"/>
      <c r="Q707" s="117"/>
      <c r="R707" s="117"/>
      <c r="S707" s="117"/>
      <c r="T707" s="117"/>
      <c r="U707" s="117"/>
      <c r="V707" s="117"/>
    </row>
    <row r="708" spans="3:22" ht="15.75" customHeight="1">
      <c r="C708" s="117"/>
      <c r="D708" s="115"/>
      <c r="E708" s="115"/>
      <c r="F708" s="115"/>
      <c r="G708" s="117"/>
      <c r="H708" s="157"/>
      <c r="I708" s="117"/>
      <c r="J708" s="117"/>
      <c r="K708" s="117"/>
      <c r="L708" s="117"/>
      <c r="M708" s="117"/>
      <c r="N708" s="117"/>
      <c r="O708" s="117"/>
      <c r="P708" s="117"/>
      <c r="Q708" s="117"/>
      <c r="R708" s="117"/>
      <c r="S708" s="117"/>
      <c r="T708" s="117"/>
      <c r="U708" s="117"/>
      <c r="V708" s="117"/>
    </row>
    <row r="709" spans="3:22" ht="15.75" customHeight="1">
      <c r="C709" s="117"/>
      <c r="D709" s="115"/>
      <c r="E709" s="115"/>
      <c r="F709" s="115"/>
      <c r="G709" s="117"/>
      <c r="H709" s="157"/>
      <c r="I709" s="117"/>
      <c r="J709" s="117"/>
      <c r="K709" s="117"/>
      <c r="L709" s="117"/>
      <c r="M709" s="117"/>
      <c r="N709" s="117"/>
      <c r="O709" s="117"/>
      <c r="P709" s="117"/>
      <c r="Q709" s="117"/>
      <c r="R709" s="117"/>
      <c r="S709" s="117"/>
      <c r="T709" s="117"/>
      <c r="U709" s="117"/>
      <c r="V709" s="117"/>
    </row>
    <row r="710" spans="3:22" ht="15.75" customHeight="1">
      <c r="C710" s="117"/>
      <c r="D710" s="115"/>
      <c r="E710" s="115"/>
      <c r="F710" s="115"/>
      <c r="G710" s="117"/>
      <c r="H710" s="157"/>
      <c r="I710" s="117"/>
      <c r="J710" s="117"/>
      <c r="K710" s="117"/>
      <c r="L710" s="117"/>
      <c r="M710" s="117"/>
      <c r="N710" s="117"/>
      <c r="O710" s="117"/>
      <c r="P710" s="117"/>
      <c r="Q710" s="117"/>
      <c r="R710" s="117"/>
      <c r="S710" s="117"/>
      <c r="T710" s="117"/>
      <c r="U710" s="117"/>
      <c r="V710" s="117"/>
    </row>
    <row r="711" spans="3:22" ht="15.75" customHeight="1">
      <c r="C711" s="117"/>
      <c r="D711" s="115"/>
      <c r="E711" s="115"/>
      <c r="F711" s="115"/>
      <c r="G711" s="117"/>
      <c r="H711" s="157"/>
      <c r="I711" s="117"/>
      <c r="J711" s="117"/>
      <c r="K711" s="117"/>
      <c r="L711" s="117"/>
      <c r="M711" s="117"/>
      <c r="N711" s="117"/>
      <c r="O711" s="117"/>
      <c r="P711" s="117"/>
      <c r="Q711" s="117"/>
      <c r="R711" s="117"/>
      <c r="S711" s="117"/>
      <c r="T711" s="117"/>
      <c r="U711" s="117"/>
      <c r="V711" s="117"/>
    </row>
    <row r="712" spans="3:22" ht="15.75" customHeight="1">
      <c r="C712" s="117"/>
      <c r="D712" s="115"/>
      <c r="E712" s="115"/>
      <c r="F712" s="115"/>
      <c r="G712" s="117"/>
      <c r="H712" s="157"/>
      <c r="I712" s="117"/>
      <c r="J712" s="117"/>
      <c r="K712" s="117"/>
      <c r="L712" s="117"/>
      <c r="M712" s="117"/>
      <c r="N712" s="117"/>
      <c r="O712" s="117"/>
      <c r="P712" s="117"/>
      <c r="Q712" s="117"/>
      <c r="R712" s="117"/>
      <c r="S712" s="117"/>
      <c r="T712" s="117"/>
      <c r="U712" s="117"/>
      <c r="V712" s="117"/>
    </row>
    <row r="713" spans="3:22" ht="15.75" customHeight="1">
      <c r="C713" s="117"/>
      <c r="D713" s="115"/>
      <c r="E713" s="115"/>
      <c r="F713" s="115"/>
      <c r="G713" s="117"/>
      <c r="H713" s="157"/>
      <c r="I713" s="117"/>
      <c r="J713" s="117"/>
      <c r="K713" s="117"/>
      <c r="L713" s="117"/>
      <c r="M713" s="117"/>
      <c r="N713" s="117"/>
      <c r="O713" s="117"/>
      <c r="P713" s="117"/>
      <c r="Q713" s="117"/>
      <c r="R713" s="117"/>
      <c r="S713" s="117"/>
      <c r="T713" s="117"/>
      <c r="U713" s="117"/>
      <c r="V713" s="117"/>
    </row>
    <row r="714" spans="3:22" ht="15.75" customHeight="1">
      <c r="C714" s="117"/>
      <c r="D714" s="115"/>
      <c r="E714" s="115"/>
      <c r="F714" s="115"/>
      <c r="G714" s="117"/>
      <c r="H714" s="157"/>
      <c r="I714" s="117"/>
      <c r="J714" s="117"/>
      <c r="K714" s="117"/>
      <c r="L714" s="117"/>
      <c r="M714" s="117"/>
      <c r="N714" s="117"/>
      <c r="O714" s="117"/>
      <c r="P714" s="117"/>
      <c r="Q714" s="117"/>
      <c r="R714" s="117"/>
      <c r="S714" s="117"/>
      <c r="T714" s="117"/>
      <c r="U714" s="117"/>
      <c r="V714" s="117"/>
    </row>
    <row r="715" spans="3:22" ht="15.75" customHeight="1">
      <c r="C715" s="117"/>
      <c r="D715" s="115"/>
      <c r="E715" s="115"/>
      <c r="F715" s="115"/>
      <c r="G715" s="117"/>
      <c r="H715" s="157"/>
      <c r="I715" s="117"/>
      <c r="J715" s="117"/>
      <c r="K715" s="117"/>
      <c r="L715" s="117"/>
      <c r="M715" s="117"/>
      <c r="N715" s="117"/>
      <c r="O715" s="117"/>
      <c r="P715" s="117"/>
      <c r="Q715" s="117"/>
      <c r="R715" s="117"/>
      <c r="S715" s="117"/>
      <c r="T715" s="117"/>
      <c r="U715" s="117"/>
      <c r="V715" s="117"/>
    </row>
    <row r="716" spans="3:22" ht="15.75" customHeight="1">
      <c r="C716" s="117"/>
      <c r="D716" s="115"/>
      <c r="E716" s="115"/>
      <c r="F716" s="115"/>
      <c r="G716" s="117"/>
      <c r="H716" s="157"/>
      <c r="I716" s="117"/>
      <c r="J716" s="117"/>
      <c r="K716" s="117"/>
      <c r="L716" s="117"/>
      <c r="M716" s="117"/>
      <c r="N716" s="117"/>
      <c r="O716" s="117"/>
      <c r="P716" s="117"/>
      <c r="Q716" s="117"/>
      <c r="R716" s="117"/>
      <c r="S716" s="117"/>
      <c r="T716" s="117"/>
      <c r="U716" s="117"/>
      <c r="V716" s="117"/>
    </row>
    <row r="717" spans="3:22" ht="15.75" customHeight="1">
      <c r="C717" s="117"/>
      <c r="D717" s="115"/>
      <c r="E717" s="115"/>
      <c r="F717" s="115"/>
      <c r="G717" s="117"/>
      <c r="H717" s="157"/>
      <c r="I717" s="117"/>
      <c r="J717" s="117"/>
      <c r="K717" s="117"/>
      <c r="L717" s="117"/>
      <c r="M717" s="117"/>
      <c r="N717" s="117"/>
      <c r="O717" s="117"/>
      <c r="P717" s="117"/>
      <c r="Q717" s="117"/>
      <c r="R717" s="117"/>
      <c r="S717" s="117"/>
      <c r="T717" s="117"/>
      <c r="U717" s="117"/>
      <c r="V717" s="117"/>
    </row>
    <row r="718" spans="3:22" ht="15.75" customHeight="1">
      <c r="C718" s="117"/>
      <c r="D718" s="115"/>
      <c r="E718" s="115"/>
      <c r="F718" s="115"/>
      <c r="G718" s="117"/>
      <c r="H718" s="157"/>
      <c r="I718" s="117"/>
      <c r="J718" s="117"/>
      <c r="K718" s="117"/>
      <c r="L718" s="117"/>
      <c r="M718" s="117"/>
      <c r="N718" s="117"/>
      <c r="O718" s="117"/>
      <c r="P718" s="117"/>
      <c r="Q718" s="117"/>
      <c r="R718" s="117"/>
      <c r="S718" s="117"/>
      <c r="T718" s="117"/>
      <c r="U718" s="117"/>
      <c r="V718" s="117"/>
    </row>
    <row r="719" spans="3:22" ht="15.75" customHeight="1">
      <c r="C719" s="117"/>
      <c r="D719" s="115"/>
      <c r="E719" s="115"/>
      <c r="F719" s="115"/>
      <c r="G719" s="117"/>
      <c r="H719" s="157"/>
      <c r="I719" s="117"/>
      <c r="J719" s="117"/>
      <c r="K719" s="117"/>
      <c r="L719" s="117"/>
      <c r="M719" s="117"/>
      <c r="N719" s="117"/>
      <c r="O719" s="117"/>
      <c r="P719" s="117"/>
      <c r="Q719" s="117"/>
      <c r="R719" s="117"/>
      <c r="S719" s="117"/>
      <c r="T719" s="117"/>
      <c r="U719" s="117"/>
      <c r="V719" s="117"/>
    </row>
    <row r="720" spans="3:22" ht="15.75" customHeight="1">
      <c r="C720" s="117"/>
      <c r="D720" s="115"/>
      <c r="E720" s="115"/>
      <c r="F720" s="115"/>
      <c r="G720" s="117"/>
      <c r="H720" s="157"/>
      <c r="I720" s="117"/>
      <c r="J720" s="117"/>
      <c r="K720" s="117"/>
      <c r="L720" s="117"/>
      <c r="M720" s="117"/>
      <c r="N720" s="117"/>
      <c r="O720" s="117"/>
      <c r="P720" s="117"/>
      <c r="Q720" s="117"/>
      <c r="R720" s="117"/>
      <c r="S720" s="117"/>
      <c r="T720" s="117"/>
      <c r="U720" s="117"/>
      <c r="V720" s="117"/>
    </row>
    <row r="721" spans="3:22" ht="15.75" customHeight="1">
      <c r="C721" s="117"/>
      <c r="D721" s="115"/>
      <c r="E721" s="115"/>
      <c r="F721" s="115"/>
      <c r="G721" s="117"/>
      <c r="H721" s="157"/>
      <c r="I721" s="117"/>
      <c r="J721" s="117"/>
      <c r="K721" s="117"/>
      <c r="L721" s="117"/>
      <c r="M721" s="117"/>
      <c r="N721" s="117"/>
      <c r="O721" s="117"/>
      <c r="P721" s="117"/>
      <c r="Q721" s="117"/>
      <c r="R721" s="117"/>
      <c r="S721" s="117"/>
      <c r="T721" s="117"/>
      <c r="U721" s="117"/>
      <c r="V721" s="117"/>
    </row>
    <row r="722" spans="3:22" ht="15.75" customHeight="1">
      <c r="C722" s="117"/>
      <c r="D722" s="115"/>
      <c r="E722" s="115"/>
      <c r="F722" s="115"/>
      <c r="G722" s="117"/>
      <c r="H722" s="157"/>
      <c r="I722" s="117"/>
      <c r="J722" s="117"/>
      <c r="K722" s="117"/>
      <c r="L722" s="117"/>
      <c r="M722" s="117"/>
      <c r="N722" s="117"/>
      <c r="O722" s="117"/>
      <c r="P722" s="117"/>
      <c r="Q722" s="117"/>
      <c r="R722" s="117"/>
      <c r="S722" s="117"/>
      <c r="T722" s="117"/>
      <c r="U722" s="117"/>
      <c r="V722" s="117"/>
    </row>
    <row r="723" spans="3:22" ht="15.75" customHeight="1">
      <c r="C723" s="117"/>
      <c r="D723" s="115"/>
      <c r="E723" s="115"/>
      <c r="F723" s="115"/>
      <c r="G723" s="117"/>
      <c r="H723" s="157"/>
      <c r="I723" s="117"/>
      <c r="J723" s="117"/>
      <c r="K723" s="117"/>
      <c r="L723" s="117"/>
      <c r="M723" s="117"/>
      <c r="N723" s="117"/>
      <c r="O723" s="117"/>
      <c r="P723" s="117"/>
      <c r="Q723" s="117"/>
      <c r="R723" s="117"/>
      <c r="S723" s="117"/>
      <c r="T723" s="117"/>
      <c r="U723" s="117"/>
      <c r="V723" s="117"/>
    </row>
    <row r="724" spans="3:22" ht="15.75" customHeight="1">
      <c r="C724" s="117"/>
      <c r="D724" s="115"/>
      <c r="E724" s="115"/>
      <c r="F724" s="115"/>
      <c r="G724" s="117"/>
      <c r="H724" s="157"/>
      <c r="I724" s="117"/>
      <c r="J724" s="117"/>
      <c r="K724" s="117"/>
      <c r="L724" s="117"/>
      <c r="M724" s="117"/>
      <c r="N724" s="117"/>
      <c r="O724" s="117"/>
      <c r="P724" s="117"/>
      <c r="Q724" s="117"/>
      <c r="R724" s="117"/>
      <c r="S724" s="117"/>
      <c r="T724" s="117"/>
      <c r="U724" s="117"/>
      <c r="V724" s="117"/>
    </row>
    <row r="725" spans="3:22" ht="15.75" customHeight="1">
      <c r="C725" s="117"/>
      <c r="D725" s="115"/>
      <c r="E725" s="115"/>
      <c r="F725" s="115"/>
      <c r="G725" s="117"/>
      <c r="H725" s="157"/>
      <c r="I725" s="117"/>
      <c r="J725" s="117"/>
      <c r="K725" s="117"/>
      <c r="L725" s="117"/>
      <c r="M725" s="117"/>
      <c r="N725" s="117"/>
      <c r="O725" s="117"/>
      <c r="P725" s="117"/>
      <c r="Q725" s="117"/>
      <c r="R725" s="117"/>
      <c r="S725" s="117"/>
      <c r="T725" s="117"/>
      <c r="U725" s="117"/>
      <c r="V725" s="117"/>
    </row>
    <row r="726" spans="3:22" ht="15.75" customHeight="1">
      <c r="C726" s="117"/>
      <c r="D726" s="115"/>
      <c r="E726" s="115"/>
      <c r="F726" s="115"/>
      <c r="G726" s="117"/>
      <c r="H726" s="157"/>
      <c r="I726" s="117"/>
      <c r="J726" s="117"/>
      <c r="K726" s="117"/>
      <c r="L726" s="117"/>
      <c r="M726" s="117"/>
      <c r="N726" s="117"/>
      <c r="O726" s="117"/>
      <c r="P726" s="117"/>
      <c r="Q726" s="117"/>
      <c r="R726" s="117"/>
      <c r="S726" s="117"/>
      <c r="T726" s="117"/>
      <c r="U726" s="117"/>
      <c r="V726" s="117"/>
    </row>
    <row r="727" spans="3:22" ht="15.75" customHeight="1">
      <c r="C727" s="117"/>
      <c r="D727" s="115"/>
      <c r="E727" s="115"/>
      <c r="F727" s="115"/>
      <c r="G727" s="117"/>
      <c r="H727" s="157"/>
      <c r="I727" s="117"/>
      <c r="J727" s="117"/>
      <c r="K727" s="117"/>
      <c r="L727" s="117"/>
      <c r="M727" s="117"/>
      <c r="N727" s="117"/>
      <c r="O727" s="117"/>
      <c r="P727" s="117"/>
      <c r="Q727" s="117"/>
      <c r="R727" s="117"/>
      <c r="S727" s="117"/>
      <c r="T727" s="117"/>
      <c r="U727" s="117"/>
      <c r="V727" s="117"/>
    </row>
    <row r="728" spans="3:22" ht="15.75" customHeight="1">
      <c r="C728" s="117"/>
      <c r="D728" s="115"/>
      <c r="E728" s="115"/>
      <c r="F728" s="115"/>
      <c r="G728" s="117"/>
      <c r="H728" s="157"/>
      <c r="I728" s="117"/>
      <c r="J728" s="117"/>
      <c r="K728" s="117"/>
      <c r="L728" s="117"/>
      <c r="M728" s="117"/>
      <c r="N728" s="117"/>
      <c r="O728" s="117"/>
      <c r="P728" s="117"/>
      <c r="Q728" s="117"/>
      <c r="R728" s="117"/>
      <c r="S728" s="117"/>
      <c r="T728" s="117"/>
      <c r="U728" s="117"/>
      <c r="V728" s="117"/>
    </row>
    <row r="729" spans="3:22" ht="15.75" customHeight="1">
      <c r="C729" s="117"/>
      <c r="D729" s="115"/>
      <c r="E729" s="115"/>
      <c r="F729" s="115"/>
      <c r="G729" s="117"/>
      <c r="H729" s="157"/>
      <c r="I729" s="117"/>
      <c r="J729" s="117"/>
      <c r="K729" s="117"/>
      <c r="L729" s="117"/>
      <c r="M729" s="117"/>
      <c r="N729" s="117"/>
      <c r="O729" s="117"/>
      <c r="P729" s="117"/>
      <c r="Q729" s="117"/>
      <c r="R729" s="117"/>
      <c r="S729" s="117"/>
      <c r="T729" s="117"/>
      <c r="U729" s="117"/>
      <c r="V729" s="117"/>
    </row>
    <row r="730" spans="3:22" ht="15.75" customHeight="1">
      <c r="C730" s="117"/>
      <c r="D730" s="115"/>
      <c r="E730" s="115"/>
      <c r="F730" s="115"/>
      <c r="G730" s="117"/>
      <c r="H730" s="157"/>
      <c r="I730" s="117"/>
      <c r="J730" s="117"/>
      <c r="K730" s="117"/>
      <c r="L730" s="117"/>
      <c r="M730" s="117"/>
      <c r="N730" s="117"/>
      <c r="O730" s="117"/>
      <c r="P730" s="117"/>
      <c r="Q730" s="117"/>
      <c r="R730" s="117"/>
      <c r="S730" s="117"/>
      <c r="T730" s="117"/>
      <c r="U730" s="117"/>
      <c r="V730" s="117"/>
    </row>
    <row r="731" spans="3:22" ht="15.75" customHeight="1">
      <c r="C731" s="117"/>
      <c r="D731" s="115"/>
      <c r="E731" s="115"/>
      <c r="F731" s="115"/>
      <c r="G731" s="117"/>
      <c r="H731" s="157"/>
      <c r="I731" s="117"/>
      <c r="J731" s="117"/>
      <c r="K731" s="117"/>
      <c r="L731" s="117"/>
      <c r="M731" s="117"/>
      <c r="N731" s="117"/>
      <c r="O731" s="117"/>
      <c r="P731" s="117"/>
      <c r="Q731" s="117"/>
      <c r="R731" s="117"/>
      <c r="S731" s="117"/>
      <c r="T731" s="117"/>
      <c r="U731" s="117"/>
      <c r="V731" s="117"/>
    </row>
    <row r="732" spans="3:22" ht="15.75" customHeight="1">
      <c r="C732" s="117"/>
      <c r="D732" s="115"/>
      <c r="E732" s="115"/>
      <c r="F732" s="115"/>
      <c r="G732" s="117"/>
      <c r="H732" s="157"/>
      <c r="I732" s="117"/>
      <c r="J732" s="117"/>
      <c r="K732" s="117"/>
      <c r="L732" s="117"/>
      <c r="M732" s="117"/>
      <c r="N732" s="117"/>
      <c r="O732" s="117"/>
      <c r="P732" s="117"/>
      <c r="Q732" s="117"/>
      <c r="R732" s="117"/>
      <c r="S732" s="117"/>
      <c r="T732" s="117"/>
      <c r="U732" s="117"/>
      <c r="V732" s="117"/>
    </row>
    <row r="733" spans="3:22" ht="15.75" customHeight="1">
      <c r="C733" s="117"/>
      <c r="D733" s="115"/>
      <c r="E733" s="115"/>
      <c r="F733" s="115"/>
      <c r="G733" s="117"/>
      <c r="H733" s="157"/>
      <c r="I733" s="117"/>
      <c r="J733" s="117"/>
      <c r="K733" s="117"/>
      <c r="L733" s="117"/>
      <c r="M733" s="117"/>
      <c r="N733" s="117"/>
      <c r="O733" s="117"/>
      <c r="P733" s="117"/>
      <c r="Q733" s="117"/>
      <c r="R733" s="117"/>
      <c r="S733" s="117"/>
      <c r="T733" s="117"/>
      <c r="U733" s="117"/>
      <c r="V733" s="117"/>
    </row>
    <row r="734" spans="3:22" ht="15.75" customHeight="1">
      <c r="C734" s="117"/>
      <c r="D734" s="115"/>
      <c r="E734" s="115"/>
      <c r="F734" s="115"/>
      <c r="G734" s="117"/>
      <c r="H734" s="157"/>
      <c r="I734" s="117"/>
      <c r="J734" s="117"/>
      <c r="K734" s="117"/>
      <c r="L734" s="117"/>
      <c r="M734" s="117"/>
      <c r="N734" s="117"/>
      <c r="O734" s="117"/>
      <c r="P734" s="117"/>
      <c r="Q734" s="117"/>
      <c r="R734" s="117"/>
      <c r="S734" s="117"/>
      <c r="T734" s="117"/>
      <c r="U734" s="117"/>
      <c r="V734" s="117"/>
    </row>
    <row r="735" spans="3:22" ht="15.75" customHeight="1">
      <c r="C735" s="117"/>
      <c r="D735" s="115"/>
      <c r="E735" s="115"/>
      <c r="F735" s="115"/>
      <c r="G735" s="117"/>
      <c r="H735" s="157"/>
      <c r="I735" s="117"/>
      <c r="J735" s="117"/>
      <c r="K735" s="117"/>
      <c r="L735" s="117"/>
      <c r="M735" s="117"/>
      <c r="N735" s="117"/>
      <c r="O735" s="117"/>
      <c r="P735" s="117"/>
      <c r="Q735" s="117"/>
      <c r="R735" s="117"/>
      <c r="S735" s="117"/>
      <c r="T735" s="117"/>
      <c r="U735" s="117"/>
      <c r="V735" s="117"/>
    </row>
    <row r="736" spans="3:22" ht="15.75" customHeight="1">
      <c r="C736" s="117"/>
      <c r="D736" s="115"/>
      <c r="E736" s="115"/>
      <c r="F736" s="115"/>
      <c r="G736" s="117"/>
      <c r="H736" s="157"/>
      <c r="I736" s="117"/>
      <c r="J736" s="117"/>
      <c r="K736" s="117"/>
      <c r="L736" s="117"/>
      <c r="M736" s="117"/>
      <c r="N736" s="117"/>
      <c r="O736" s="117"/>
      <c r="P736" s="117"/>
      <c r="Q736" s="117"/>
      <c r="R736" s="117"/>
      <c r="S736" s="117"/>
      <c r="T736" s="117"/>
      <c r="U736" s="117"/>
      <c r="V736" s="117"/>
    </row>
    <row r="737" spans="3:22" ht="15.75" customHeight="1">
      <c r="C737" s="117"/>
      <c r="D737" s="115"/>
      <c r="E737" s="115"/>
      <c r="F737" s="115"/>
      <c r="G737" s="117"/>
      <c r="H737" s="157"/>
      <c r="I737" s="117"/>
      <c r="J737" s="117"/>
      <c r="K737" s="117"/>
      <c r="L737" s="117"/>
      <c r="M737" s="117"/>
      <c r="N737" s="117"/>
      <c r="O737" s="117"/>
      <c r="P737" s="117"/>
      <c r="Q737" s="117"/>
      <c r="R737" s="117"/>
      <c r="S737" s="117"/>
      <c r="T737" s="117"/>
      <c r="U737" s="117"/>
      <c r="V737" s="117"/>
    </row>
    <row r="738" spans="3:22" ht="15.75" customHeight="1">
      <c r="C738" s="117"/>
      <c r="D738" s="115"/>
      <c r="E738" s="115"/>
      <c r="F738" s="115"/>
      <c r="G738" s="117"/>
      <c r="H738" s="157"/>
      <c r="I738" s="117"/>
      <c r="J738" s="117"/>
      <c r="K738" s="117"/>
      <c r="L738" s="117"/>
      <c r="M738" s="117"/>
      <c r="N738" s="117"/>
      <c r="O738" s="117"/>
      <c r="P738" s="117"/>
      <c r="Q738" s="117"/>
      <c r="R738" s="117"/>
      <c r="S738" s="117"/>
      <c r="T738" s="117"/>
      <c r="U738" s="117"/>
      <c r="V738" s="117"/>
    </row>
    <row r="739" spans="3:22" ht="15.75" customHeight="1">
      <c r="C739" s="117"/>
      <c r="D739" s="115"/>
      <c r="E739" s="115"/>
      <c r="F739" s="115"/>
      <c r="G739" s="117"/>
      <c r="H739" s="157"/>
      <c r="I739" s="117"/>
      <c r="J739" s="117"/>
      <c r="K739" s="117"/>
      <c r="L739" s="117"/>
      <c r="M739" s="117"/>
      <c r="N739" s="117"/>
      <c r="O739" s="117"/>
      <c r="P739" s="117"/>
      <c r="Q739" s="117"/>
      <c r="R739" s="117"/>
      <c r="S739" s="117"/>
      <c r="T739" s="117"/>
      <c r="U739" s="117"/>
      <c r="V739" s="117"/>
    </row>
    <row r="740" spans="3:22" ht="15.75" customHeight="1">
      <c r="C740" s="117"/>
      <c r="D740" s="115"/>
      <c r="E740" s="115"/>
      <c r="F740" s="115"/>
      <c r="G740" s="117"/>
      <c r="H740" s="157"/>
      <c r="I740" s="117"/>
      <c r="J740" s="117"/>
      <c r="K740" s="117"/>
      <c r="L740" s="117"/>
      <c r="M740" s="117"/>
      <c r="N740" s="117"/>
      <c r="O740" s="117"/>
      <c r="P740" s="117"/>
      <c r="Q740" s="117"/>
      <c r="R740" s="117"/>
      <c r="S740" s="117"/>
      <c r="T740" s="117"/>
      <c r="U740" s="117"/>
      <c r="V740" s="117"/>
    </row>
    <row r="741" spans="3:22" ht="15.75" customHeight="1">
      <c r="C741" s="117"/>
      <c r="D741" s="115"/>
      <c r="E741" s="115"/>
      <c r="F741" s="115"/>
      <c r="G741" s="117"/>
      <c r="H741" s="157"/>
      <c r="I741" s="117"/>
      <c r="J741" s="117"/>
      <c r="K741" s="117"/>
      <c r="L741" s="117"/>
      <c r="M741" s="117"/>
      <c r="N741" s="117"/>
      <c r="O741" s="117"/>
      <c r="P741" s="117"/>
      <c r="Q741" s="117"/>
      <c r="R741" s="117"/>
      <c r="S741" s="117"/>
      <c r="T741" s="117"/>
      <c r="U741" s="117"/>
      <c r="V741" s="117"/>
    </row>
    <row r="742" spans="3:22" ht="15.75" customHeight="1">
      <c r="C742" s="117"/>
      <c r="D742" s="115"/>
      <c r="E742" s="115"/>
      <c r="F742" s="115"/>
      <c r="G742" s="117"/>
      <c r="H742" s="157"/>
      <c r="I742" s="117"/>
      <c r="J742" s="117"/>
      <c r="K742" s="117"/>
      <c r="L742" s="117"/>
      <c r="M742" s="117"/>
      <c r="N742" s="117"/>
      <c r="O742" s="117"/>
      <c r="P742" s="117"/>
      <c r="Q742" s="117"/>
      <c r="R742" s="117"/>
      <c r="S742" s="117"/>
      <c r="T742" s="117"/>
      <c r="U742" s="117"/>
      <c r="V742" s="117"/>
    </row>
    <row r="743" spans="3:22" ht="15.75" customHeight="1">
      <c r="C743" s="117"/>
      <c r="D743" s="115"/>
      <c r="E743" s="115"/>
      <c r="F743" s="115"/>
      <c r="G743" s="117"/>
      <c r="H743" s="157"/>
      <c r="I743" s="117"/>
      <c r="J743" s="117"/>
      <c r="K743" s="117"/>
      <c r="L743" s="117"/>
      <c r="M743" s="117"/>
      <c r="N743" s="117"/>
      <c r="O743" s="117"/>
      <c r="P743" s="117"/>
      <c r="Q743" s="117"/>
      <c r="R743" s="117"/>
      <c r="S743" s="117"/>
      <c r="T743" s="117"/>
      <c r="U743" s="117"/>
      <c r="V743" s="117"/>
    </row>
    <row r="744" spans="3:22" ht="15.75" customHeight="1">
      <c r="C744" s="117"/>
      <c r="D744" s="115"/>
      <c r="E744" s="115"/>
      <c r="F744" s="115"/>
      <c r="G744" s="117"/>
      <c r="H744" s="157"/>
      <c r="I744" s="117"/>
      <c r="J744" s="117"/>
      <c r="K744" s="117"/>
      <c r="L744" s="117"/>
      <c r="M744" s="117"/>
      <c r="N744" s="117"/>
      <c r="O744" s="117"/>
      <c r="P744" s="117"/>
      <c r="Q744" s="117"/>
      <c r="R744" s="117"/>
      <c r="S744" s="117"/>
      <c r="T744" s="117"/>
      <c r="U744" s="117"/>
      <c r="V744" s="117"/>
    </row>
    <row r="745" spans="3:22" ht="15.75" customHeight="1">
      <c r="C745" s="117"/>
      <c r="D745" s="115"/>
      <c r="E745" s="115"/>
      <c r="F745" s="115"/>
      <c r="G745" s="117"/>
      <c r="H745" s="157"/>
      <c r="I745" s="117"/>
      <c r="J745" s="117"/>
      <c r="K745" s="117"/>
      <c r="L745" s="117"/>
      <c r="M745" s="117"/>
      <c r="N745" s="117"/>
      <c r="O745" s="117"/>
      <c r="P745" s="117"/>
      <c r="Q745" s="117"/>
      <c r="R745" s="117"/>
      <c r="S745" s="117"/>
      <c r="T745" s="117"/>
      <c r="U745" s="117"/>
      <c r="V745" s="117"/>
    </row>
    <row r="746" spans="3:22" ht="15.75" customHeight="1">
      <c r="C746" s="117"/>
      <c r="D746" s="115"/>
      <c r="E746" s="115"/>
      <c r="F746" s="115"/>
      <c r="G746" s="117"/>
      <c r="H746" s="157"/>
      <c r="I746" s="117"/>
      <c r="J746" s="117"/>
      <c r="K746" s="117"/>
      <c r="L746" s="117"/>
      <c r="M746" s="117"/>
      <c r="N746" s="117"/>
      <c r="O746" s="117"/>
      <c r="P746" s="117"/>
      <c r="Q746" s="117"/>
      <c r="R746" s="117"/>
      <c r="S746" s="117"/>
      <c r="T746" s="117"/>
      <c r="U746" s="117"/>
      <c r="V746" s="117"/>
    </row>
    <row r="747" spans="3:22" ht="15.75" customHeight="1">
      <c r="C747" s="117"/>
      <c r="D747" s="115"/>
      <c r="E747" s="115"/>
      <c r="F747" s="115"/>
      <c r="G747" s="117"/>
      <c r="H747" s="157"/>
      <c r="I747" s="117"/>
      <c r="J747" s="117"/>
      <c r="K747" s="117"/>
      <c r="L747" s="117"/>
      <c r="M747" s="117"/>
      <c r="N747" s="117"/>
      <c r="O747" s="117"/>
      <c r="P747" s="117"/>
      <c r="Q747" s="117"/>
      <c r="R747" s="117"/>
      <c r="S747" s="117"/>
      <c r="T747" s="117"/>
      <c r="U747" s="117"/>
      <c r="V747" s="117"/>
    </row>
    <row r="748" spans="3:22" ht="15.75" customHeight="1">
      <c r="C748" s="117"/>
      <c r="D748" s="115"/>
      <c r="E748" s="115"/>
      <c r="F748" s="115"/>
      <c r="G748" s="117"/>
      <c r="H748" s="157"/>
      <c r="I748" s="117"/>
      <c r="J748" s="117"/>
      <c r="K748" s="117"/>
      <c r="L748" s="117"/>
      <c r="M748" s="117"/>
      <c r="N748" s="117"/>
      <c r="O748" s="117"/>
      <c r="P748" s="117"/>
      <c r="Q748" s="117"/>
      <c r="R748" s="117"/>
      <c r="S748" s="117"/>
      <c r="T748" s="117"/>
      <c r="U748" s="117"/>
      <c r="V748" s="117"/>
    </row>
    <row r="749" spans="3:22" ht="15.75" customHeight="1">
      <c r="C749" s="117"/>
      <c r="D749" s="115"/>
      <c r="E749" s="115"/>
      <c r="F749" s="115"/>
      <c r="G749" s="117"/>
      <c r="H749" s="157"/>
      <c r="I749" s="117"/>
      <c r="J749" s="117"/>
      <c r="K749" s="117"/>
      <c r="L749" s="117"/>
      <c r="M749" s="117"/>
      <c r="N749" s="117"/>
      <c r="O749" s="117"/>
      <c r="P749" s="117"/>
      <c r="Q749" s="117"/>
      <c r="R749" s="117"/>
      <c r="S749" s="117"/>
      <c r="T749" s="117"/>
      <c r="U749" s="117"/>
      <c r="V749" s="117"/>
    </row>
    <row r="750" spans="3:22" ht="15.75" customHeight="1">
      <c r="C750" s="117"/>
      <c r="D750" s="115"/>
      <c r="E750" s="115"/>
      <c r="F750" s="115"/>
      <c r="G750" s="117"/>
      <c r="H750" s="157"/>
      <c r="I750" s="117"/>
      <c r="J750" s="117"/>
      <c r="K750" s="117"/>
      <c r="L750" s="117"/>
      <c r="M750" s="117"/>
      <c r="N750" s="117"/>
      <c r="O750" s="117"/>
      <c r="P750" s="117"/>
      <c r="Q750" s="117"/>
      <c r="R750" s="117"/>
      <c r="S750" s="117"/>
      <c r="T750" s="117"/>
      <c r="U750" s="117"/>
      <c r="V750" s="117"/>
    </row>
    <row r="751" spans="3:22" ht="15.75" customHeight="1">
      <c r="C751" s="117"/>
      <c r="D751" s="115"/>
      <c r="E751" s="115"/>
      <c r="F751" s="115"/>
      <c r="G751" s="117"/>
      <c r="H751" s="157"/>
      <c r="I751" s="117"/>
      <c r="J751" s="117"/>
      <c r="K751" s="117"/>
      <c r="L751" s="117"/>
      <c r="M751" s="117"/>
      <c r="N751" s="117"/>
      <c r="O751" s="117"/>
      <c r="P751" s="117"/>
      <c r="Q751" s="117"/>
      <c r="R751" s="117"/>
      <c r="S751" s="117"/>
      <c r="T751" s="117"/>
      <c r="U751" s="117"/>
      <c r="V751" s="117"/>
    </row>
    <row r="752" spans="3:22" ht="15.75" customHeight="1">
      <c r="C752" s="117"/>
      <c r="D752" s="115"/>
      <c r="E752" s="115"/>
      <c r="F752" s="115"/>
      <c r="G752" s="117"/>
      <c r="H752" s="157"/>
      <c r="I752" s="117"/>
      <c r="J752" s="117"/>
      <c r="K752" s="117"/>
      <c r="L752" s="117"/>
      <c r="M752" s="117"/>
      <c r="N752" s="117"/>
      <c r="O752" s="117"/>
      <c r="P752" s="117"/>
      <c r="Q752" s="117"/>
      <c r="R752" s="117"/>
      <c r="S752" s="117"/>
      <c r="T752" s="117"/>
      <c r="U752" s="117"/>
      <c r="V752" s="117"/>
    </row>
    <row r="753" spans="3:22" ht="15.75" customHeight="1">
      <c r="C753" s="117"/>
      <c r="D753" s="115"/>
      <c r="E753" s="115"/>
      <c r="F753" s="115"/>
      <c r="G753" s="117"/>
      <c r="H753" s="157"/>
      <c r="I753" s="117"/>
      <c r="J753" s="117"/>
      <c r="K753" s="117"/>
      <c r="L753" s="117"/>
      <c r="M753" s="117"/>
      <c r="N753" s="117"/>
      <c r="O753" s="117"/>
      <c r="P753" s="117"/>
      <c r="Q753" s="117"/>
      <c r="R753" s="117"/>
      <c r="S753" s="117"/>
      <c r="T753" s="117"/>
      <c r="U753" s="117"/>
      <c r="V753" s="117"/>
    </row>
    <row r="754" spans="3:22" ht="15.75" customHeight="1">
      <c r="C754" s="117"/>
      <c r="D754" s="115"/>
      <c r="E754" s="115"/>
      <c r="F754" s="115"/>
      <c r="G754" s="117"/>
      <c r="H754" s="157"/>
      <c r="I754" s="117"/>
      <c r="J754" s="117"/>
      <c r="K754" s="117"/>
      <c r="L754" s="117"/>
      <c r="M754" s="117"/>
      <c r="N754" s="117"/>
      <c r="O754" s="117"/>
      <c r="P754" s="117"/>
      <c r="Q754" s="117"/>
      <c r="R754" s="117"/>
      <c r="S754" s="117"/>
      <c r="T754" s="117"/>
      <c r="U754" s="117"/>
      <c r="V754" s="117"/>
    </row>
    <row r="755" spans="3:22" ht="15.75" customHeight="1">
      <c r="C755" s="117"/>
      <c r="D755" s="115"/>
      <c r="E755" s="115"/>
      <c r="F755" s="115"/>
      <c r="G755" s="117"/>
      <c r="H755" s="157"/>
      <c r="I755" s="117"/>
      <c r="J755" s="117"/>
      <c r="K755" s="117"/>
      <c r="L755" s="117"/>
      <c r="M755" s="117"/>
      <c r="N755" s="117"/>
      <c r="O755" s="117"/>
      <c r="P755" s="117"/>
      <c r="Q755" s="117"/>
      <c r="R755" s="117"/>
      <c r="S755" s="117"/>
      <c r="T755" s="117"/>
      <c r="U755" s="117"/>
      <c r="V755" s="117"/>
    </row>
    <row r="756" spans="3:22" ht="15.75" customHeight="1">
      <c r="C756" s="117"/>
      <c r="D756" s="115"/>
      <c r="E756" s="115"/>
      <c r="F756" s="115"/>
      <c r="G756" s="117"/>
      <c r="H756" s="157"/>
      <c r="I756" s="117"/>
      <c r="J756" s="117"/>
      <c r="K756" s="117"/>
      <c r="L756" s="117"/>
      <c r="M756" s="117"/>
      <c r="N756" s="117"/>
      <c r="O756" s="117"/>
      <c r="P756" s="117"/>
      <c r="Q756" s="117"/>
      <c r="R756" s="117"/>
      <c r="S756" s="117"/>
      <c r="T756" s="117"/>
      <c r="U756" s="117"/>
      <c r="V756" s="117"/>
    </row>
    <row r="757" spans="3:22" ht="15.75" customHeight="1">
      <c r="C757" s="117"/>
      <c r="D757" s="115"/>
      <c r="E757" s="115"/>
      <c r="F757" s="115"/>
      <c r="G757" s="117"/>
      <c r="H757" s="157"/>
      <c r="I757" s="117"/>
      <c r="J757" s="117"/>
      <c r="K757" s="117"/>
      <c r="L757" s="117"/>
      <c r="M757" s="117"/>
      <c r="N757" s="117"/>
      <c r="O757" s="117"/>
      <c r="P757" s="117"/>
      <c r="Q757" s="117"/>
      <c r="R757" s="117"/>
      <c r="S757" s="117"/>
      <c r="T757" s="117"/>
      <c r="U757" s="117"/>
      <c r="V757" s="117"/>
    </row>
    <row r="758" spans="3:22" ht="15.75" customHeight="1">
      <c r="C758" s="117"/>
      <c r="D758" s="115"/>
      <c r="E758" s="115"/>
      <c r="F758" s="115"/>
      <c r="G758" s="117"/>
      <c r="H758" s="157"/>
      <c r="I758" s="117"/>
      <c r="J758" s="117"/>
      <c r="K758" s="117"/>
      <c r="L758" s="117"/>
      <c r="M758" s="117"/>
      <c r="N758" s="117"/>
      <c r="O758" s="117"/>
      <c r="P758" s="117"/>
      <c r="Q758" s="117"/>
      <c r="R758" s="117"/>
      <c r="S758" s="117"/>
      <c r="T758" s="117"/>
      <c r="U758" s="117"/>
      <c r="V758" s="117"/>
    </row>
    <row r="759" spans="3:22" ht="15.75" customHeight="1">
      <c r="C759" s="117"/>
      <c r="D759" s="115"/>
      <c r="E759" s="115"/>
      <c r="F759" s="115"/>
      <c r="G759" s="117"/>
      <c r="H759" s="157"/>
      <c r="I759" s="117"/>
      <c r="J759" s="117"/>
      <c r="K759" s="117"/>
      <c r="L759" s="117"/>
      <c r="M759" s="117"/>
      <c r="N759" s="117"/>
      <c r="O759" s="117"/>
      <c r="P759" s="117"/>
      <c r="Q759" s="117"/>
      <c r="R759" s="117"/>
      <c r="S759" s="117"/>
      <c r="T759" s="117"/>
      <c r="U759" s="117"/>
      <c r="V759" s="117"/>
    </row>
    <row r="760" spans="3:22" ht="15.75" customHeight="1">
      <c r="C760" s="117"/>
      <c r="D760" s="115"/>
      <c r="E760" s="115"/>
      <c r="F760" s="115"/>
      <c r="G760" s="117"/>
      <c r="H760" s="157"/>
      <c r="I760" s="117"/>
      <c r="J760" s="117"/>
      <c r="K760" s="117"/>
      <c r="L760" s="117"/>
      <c r="M760" s="117"/>
      <c r="N760" s="117"/>
      <c r="O760" s="117"/>
      <c r="P760" s="117"/>
      <c r="Q760" s="117"/>
      <c r="R760" s="117"/>
      <c r="S760" s="117"/>
      <c r="T760" s="117"/>
      <c r="U760" s="117"/>
      <c r="V760" s="117"/>
    </row>
    <row r="761" spans="3:22" ht="15.75" customHeight="1">
      <c r="C761" s="117"/>
      <c r="D761" s="115"/>
      <c r="E761" s="115"/>
      <c r="F761" s="115"/>
      <c r="G761" s="117"/>
      <c r="H761" s="157"/>
      <c r="I761" s="117"/>
      <c r="J761" s="117"/>
      <c r="K761" s="117"/>
      <c r="L761" s="117"/>
      <c r="M761" s="117"/>
      <c r="N761" s="117"/>
      <c r="O761" s="117"/>
      <c r="P761" s="117"/>
      <c r="Q761" s="117"/>
      <c r="R761" s="117"/>
      <c r="S761" s="117"/>
      <c r="T761" s="117"/>
      <c r="U761" s="117"/>
      <c r="V761" s="117"/>
    </row>
    <row r="762" spans="3:22" ht="15.75" customHeight="1">
      <c r="C762" s="117"/>
      <c r="D762" s="115"/>
      <c r="E762" s="115"/>
      <c r="F762" s="115"/>
      <c r="G762" s="117"/>
      <c r="H762" s="157"/>
      <c r="I762" s="117"/>
      <c r="J762" s="117"/>
      <c r="K762" s="117"/>
      <c r="L762" s="117"/>
      <c r="M762" s="117"/>
      <c r="N762" s="117"/>
      <c r="O762" s="117"/>
      <c r="P762" s="117"/>
      <c r="Q762" s="117"/>
      <c r="R762" s="117"/>
      <c r="S762" s="117"/>
      <c r="T762" s="117"/>
      <c r="U762" s="117"/>
      <c r="V762" s="117"/>
    </row>
    <row r="763" spans="3:22" ht="15.75" customHeight="1">
      <c r="C763" s="117"/>
      <c r="D763" s="115"/>
      <c r="E763" s="115"/>
      <c r="F763" s="115"/>
      <c r="G763" s="117"/>
      <c r="H763" s="157"/>
      <c r="I763" s="117"/>
      <c r="J763" s="117"/>
      <c r="K763" s="117"/>
      <c r="L763" s="117"/>
      <c r="M763" s="117"/>
      <c r="N763" s="117"/>
      <c r="O763" s="117"/>
      <c r="P763" s="117"/>
      <c r="Q763" s="117"/>
      <c r="R763" s="117"/>
      <c r="S763" s="117"/>
      <c r="T763" s="117"/>
      <c r="U763" s="117"/>
      <c r="V763" s="117"/>
    </row>
    <row r="764" spans="3:22" ht="15.75" customHeight="1">
      <c r="C764" s="117"/>
      <c r="D764" s="115"/>
      <c r="E764" s="115"/>
      <c r="F764" s="115"/>
      <c r="G764" s="117"/>
      <c r="H764" s="157"/>
      <c r="I764" s="117"/>
      <c r="J764" s="117"/>
      <c r="K764" s="117"/>
      <c r="L764" s="117"/>
      <c r="M764" s="117"/>
      <c r="N764" s="117"/>
      <c r="O764" s="117"/>
      <c r="P764" s="117"/>
      <c r="Q764" s="117"/>
      <c r="R764" s="117"/>
      <c r="S764" s="117"/>
      <c r="T764" s="117"/>
      <c r="U764" s="117"/>
      <c r="V764" s="117"/>
    </row>
    <row r="765" spans="3:22" ht="15.75" customHeight="1">
      <c r="C765" s="117"/>
      <c r="D765" s="115"/>
      <c r="E765" s="115"/>
      <c r="F765" s="115"/>
      <c r="G765" s="117"/>
      <c r="H765" s="157"/>
      <c r="I765" s="117"/>
      <c r="J765" s="117"/>
      <c r="K765" s="117"/>
      <c r="L765" s="117"/>
      <c r="M765" s="117"/>
      <c r="N765" s="117"/>
      <c r="O765" s="117"/>
      <c r="P765" s="117"/>
      <c r="Q765" s="117"/>
      <c r="R765" s="117"/>
      <c r="S765" s="117"/>
      <c r="T765" s="117"/>
      <c r="U765" s="117"/>
      <c r="V765" s="117"/>
    </row>
    <row r="766" spans="3:22" ht="15.75" customHeight="1">
      <c r="C766" s="117"/>
      <c r="D766" s="115"/>
      <c r="E766" s="115"/>
      <c r="F766" s="115"/>
      <c r="G766" s="117"/>
      <c r="H766" s="157"/>
      <c r="I766" s="117"/>
      <c r="J766" s="117"/>
      <c r="K766" s="117"/>
      <c r="L766" s="117"/>
      <c r="M766" s="117"/>
      <c r="N766" s="117"/>
      <c r="O766" s="117"/>
      <c r="P766" s="117"/>
      <c r="Q766" s="117"/>
      <c r="R766" s="117"/>
      <c r="S766" s="117"/>
      <c r="T766" s="117"/>
      <c r="U766" s="117"/>
      <c r="V766" s="117"/>
    </row>
    <row r="767" spans="3:22" ht="15.75" customHeight="1">
      <c r="C767" s="117"/>
      <c r="D767" s="115"/>
      <c r="E767" s="115"/>
      <c r="F767" s="115"/>
      <c r="G767" s="117"/>
      <c r="H767" s="157"/>
      <c r="I767" s="117"/>
      <c r="J767" s="117"/>
      <c r="K767" s="117"/>
      <c r="L767" s="117"/>
      <c r="M767" s="117"/>
      <c r="N767" s="117"/>
      <c r="O767" s="117"/>
      <c r="P767" s="117"/>
      <c r="Q767" s="117"/>
      <c r="R767" s="117"/>
      <c r="S767" s="117"/>
      <c r="T767" s="117"/>
      <c r="U767" s="117"/>
      <c r="V767" s="117"/>
    </row>
    <row r="768" spans="3:22" ht="15.75" customHeight="1">
      <c r="C768" s="117"/>
      <c r="D768" s="115"/>
      <c r="E768" s="115"/>
      <c r="F768" s="115"/>
      <c r="G768" s="117"/>
      <c r="H768" s="157"/>
      <c r="I768" s="117"/>
      <c r="J768" s="117"/>
      <c r="K768" s="117"/>
      <c r="L768" s="117"/>
      <c r="M768" s="117"/>
      <c r="N768" s="117"/>
      <c r="O768" s="117"/>
      <c r="P768" s="117"/>
      <c r="Q768" s="117"/>
      <c r="R768" s="117"/>
      <c r="S768" s="117"/>
      <c r="T768" s="117"/>
      <c r="U768" s="117"/>
      <c r="V768" s="117"/>
    </row>
    <row r="769" spans="3:22" ht="15.75" customHeight="1">
      <c r="C769" s="117"/>
      <c r="D769" s="115"/>
      <c r="E769" s="115"/>
      <c r="F769" s="115"/>
      <c r="G769" s="117"/>
      <c r="H769" s="157"/>
      <c r="I769" s="117"/>
      <c r="J769" s="117"/>
      <c r="K769" s="117"/>
      <c r="L769" s="117"/>
      <c r="M769" s="117"/>
      <c r="N769" s="117"/>
      <c r="O769" s="117"/>
      <c r="P769" s="117"/>
      <c r="Q769" s="117"/>
      <c r="R769" s="117"/>
      <c r="S769" s="117"/>
      <c r="T769" s="117"/>
      <c r="U769" s="117"/>
      <c r="V769" s="117"/>
    </row>
    <row r="770" spans="3:22" ht="15.75" customHeight="1">
      <c r="C770" s="117"/>
      <c r="D770" s="115"/>
      <c r="E770" s="115"/>
      <c r="F770" s="115"/>
      <c r="G770" s="117"/>
      <c r="H770" s="157"/>
      <c r="I770" s="117"/>
      <c r="J770" s="117"/>
      <c r="K770" s="117"/>
      <c r="L770" s="117"/>
      <c r="M770" s="117"/>
      <c r="N770" s="117"/>
      <c r="O770" s="117"/>
      <c r="P770" s="117"/>
      <c r="Q770" s="117"/>
      <c r="R770" s="117"/>
      <c r="S770" s="117"/>
      <c r="T770" s="117"/>
      <c r="U770" s="117"/>
      <c r="V770" s="117"/>
    </row>
    <row r="771" spans="3:22" ht="15.75" customHeight="1">
      <c r="C771" s="117"/>
      <c r="D771" s="115"/>
      <c r="E771" s="115"/>
      <c r="F771" s="115"/>
      <c r="G771" s="117"/>
      <c r="H771" s="157"/>
      <c r="I771" s="117"/>
      <c r="J771" s="117"/>
      <c r="K771" s="117"/>
      <c r="L771" s="117"/>
      <c r="M771" s="117"/>
      <c r="N771" s="117"/>
      <c r="O771" s="117"/>
      <c r="P771" s="117"/>
      <c r="Q771" s="117"/>
      <c r="R771" s="117"/>
      <c r="S771" s="117"/>
      <c r="T771" s="117"/>
      <c r="U771" s="117"/>
      <c r="V771" s="117"/>
    </row>
    <row r="772" spans="3:22" ht="15.75" customHeight="1">
      <c r="C772" s="117"/>
      <c r="D772" s="115"/>
      <c r="E772" s="115"/>
      <c r="F772" s="115"/>
      <c r="G772" s="117"/>
      <c r="H772" s="157"/>
      <c r="I772" s="117"/>
      <c r="J772" s="117"/>
      <c r="K772" s="117"/>
      <c r="L772" s="117"/>
      <c r="M772" s="117"/>
      <c r="N772" s="117"/>
      <c r="O772" s="117"/>
      <c r="P772" s="117"/>
      <c r="Q772" s="117"/>
      <c r="R772" s="117"/>
      <c r="S772" s="117"/>
      <c r="T772" s="117"/>
      <c r="U772" s="117"/>
      <c r="V772" s="117"/>
    </row>
    <row r="773" spans="3:22" ht="15.75" customHeight="1">
      <c r="C773" s="117"/>
      <c r="D773" s="115"/>
      <c r="E773" s="115"/>
      <c r="F773" s="115"/>
      <c r="G773" s="117"/>
      <c r="H773" s="157"/>
      <c r="I773" s="117"/>
      <c r="J773" s="117"/>
      <c r="K773" s="117"/>
      <c r="L773" s="117"/>
      <c r="M773" s="117"/>
      <c r="N773" s="117"/>
      <c r="O773" s="117"/>
      <c r="P773" s="117"/>
      <c r="Q773" s="117"/>
      <c r="R773" s="117"/>
      <c r="S773" s="117"/>
      <c r="T773" s="117"/>
      <c r="U773" s="117"/>
      <c r="V773" s="117"/>
    </row>
    <row r="774" spans="3:22" ht="15.75" customHeight="1">
      <c r="C774" s="117"/>
      <c r="D774" s="115"/>
      <c r="E774" s="115"/>
      <c r="F774" s="115"/>
      <c r="G774" s="117"/>
      <c r="H774" s="157"/>
      <c r="I774" s="117"/>
      <c r="J774" s="117"/>
      <c r="K774" s="117"/>
      <c r="L774" s="117"/>
      <c r="M774" s="117"/>
      <c r="N774" s="117"/>
      <c r="O774" s="117"/>
      <c r="P774" s="117"/>
      <c r="Q774" s="117"/>
      <c r="R774" s="117"/>
      <c r="S774" s="117"/>
      <c r="T774" s="117"/>
      <c r="U774" s="117"/>
      <c r="V774" s="117"/>
    </row>
    <row r="775" spans="3:22" ht="15.75" customHeight="1">
      <c r="C775" s="117"/>
      <c r="D775" s="115"/>
      <c r="E775" s="115"/>
      <c r="F775" s="115"/>
      <c r="G775" s="117"/>
      <c r="H775" s="157"/>
      <c r="I775" s="117"/>
      <c r="J775" s="117"/>
      <c r="K775" s="117"/>
      <c r="L775" s="117"/>
      <c r="M775" s="117"/>
      <c r="N775" s="117"/>
      <c r="O775" s="117"/>
      <c r="P775" s="117"/>
      <c r="Q775" s="117"/>
      <c r="R775" s="117"/>
      <c r="S775" s="117"/>
      <c r="T775" s="117"/>
      <c r="U775" s="117"/>
      <c r="V775" s="117"/>
    </row>
    <row r="776" spans="3:22" ht="15.75" customHeight="1">
      <c r="C776" s="117"/>
      <c r="D776" s="115"/>
      <c r="E776" s="115"/>
      <c r="F776" s="115"/>
      <c r="G776" s="117"/>
      <c r="H776" s="157"/>
      <c r="I776" s="117"/>
      <c r="J776" s="117"/>
      <c r="K776" s="117"/>
      <c r="L776" s="117"/>
      <c r="M776" s="117"/>
      <c r="N776" s="117"/>
      <c r="O776" s="117"/>
      <c r="P776" s="117"/>
      <c r="Q776" s="117"/>
      <c r="R776" s="117"/>
      <c r="S776" s="117"/>
      <c r="T776" s="117"/>
      <c r="U776" s="117"/>
      <c r="V776" s="117"/>
    </row>
    <row r="777" spans="3:22" ht="15.75" customHeight="1">
      <c r="C777" s="117"/>
      <c r="D777" s="115"/>
      <c r="E777" s="115"/>
      <c r="F777" s="115"/>
      <c r="G777" s="117"/>
      <c r="H777" s="157"/>
      <c r="I777" s="117"/>
      <c r="J777" s="117"/>
      <c r="K777" s="117"/>
      <c r="L777" s="117"/>
      <c r="M777" s="117"/>
      <c r="N777" s="117"/>
      <c r="O777" s="117"/>
      <c r="P777" s="117"/>
      <c r="Q777" s="117"/>
      <c r="R777" s="117"/>
      <c r="S777" s="117"/>
      <c r="T777" s="117"/>
      <c r="U777" s="117"/>
      <c r="V777" s="117"/>
    </row>
    <row r="778" spans="3:22" ht="15.75" customHeight="1">
      <c r="C778" s="117"/>
      <c r="D778" s="115"/>
      <c r="E778" s="115"/>
      <c r="F778" s="115"/>
      <c r="G778" s="117"/>
      <c r="H778" s="157"/>
      <c r="I778" s="117"/>
      <c r="J778" s="117"/>
      <c r="K778" s="117"/>
      <c r="L778" s="117"/>
      <c r="M778" s="117"/>
      <c r="N778" s="117"/>
      <c r="O778" s="117"/>
      <c r="P778" s="117"/>
      <c r="Q778" s="117"/>
      <c r="R778" s="117"/>
      <c r="S778" s="117"/>
      <c r="T778" s="117"/>
      <c r="U778" s="117"/>
      <c r="V778" s="117"/>
    </row>
    <row r="779" spans="3:22" ht="15.75" customHeight="1">
      <c r="C779" s="117"/>
      <c r="D779" s="115"/>
      <c r="E779" s="115"/>
      <c r="F779" s="115"/>
      <c r="G779" s="117"/>
      <c r="H779" s="157"/>
      <c r="I779" s="117"/>
      <c r="J779" s="117"/>
      <c r="K779" s="117"/>
      <c r="L779" s="117"/>
      <c r="M779" s="117"/>
      <c r="N779" s="117"/>
      <c r="O779" s="117"/>
      <c r="P779" s="117"/>
      <c r="Q779" s="117"/>
      <c r="R779" s="117"/>
      <c r="S779" s="117"/>
      <c r="T779" s="117"/>
      <c r="U779" s="117"/>
      <c r="V779" s="117"/>
    </row>
    <row r="780" spans="3:22" ht="15.75" customHeight="1">
      <c r="C780" s="117"/>
      <c r="D780" s="115"/>
      <c r="E780" s="115"/>
      <c r="F780" s="115"/>
      <c r="G780" s="117"/>
      <c r="H780" s="157"/>
      <c r="I780" s="117"/>
      <c r="J780" s="117"/>
      <c r="K780" s="117"/>
      <c r="L780" s="117"/>
      <c r="M780" s="117"/>
      <c r="N780" s="117"/>
      <c r="O780" s="117"/>
      <c r="P780" s="117"/>
      <c r="Q780" s="117"/>
      <c r="R780" s="117"/>
      <c r="S780" s="117"/>
      <c r="T780" s="117"/>
      <c r="U780" s="117"/>
      <c r="V780" s="117"/>
    </row>
    <row r="781" spans="3:22" ht="15.75" customHeight="1">
      <c r="C781" s="117"/>
      <c r="D781" s="115"/>
      <c r="E781" s="115"/>
      <c r="F781" s="115"/>
      <c r="G781" s="117"/>
      <c r="H781" s="157"/>
      <c r="I781" s="117"/>
      <c r="J781" s="117"/>
      <c r="K781" s="117"/>
      <c r="L781" s="117"/>
      <c r="M781" s="117"/>
      <c r="N781" s="117"/>
      <c r="O781" s="117"/>
      <c r="P781" s="117"/>
      <c r="Q781" s="117"/>
      <c r="R781" s="117"/>
      <c r="S781" s="117"/>
      <c r="T781" s="117"/>
      <c r="U781" s="117"/>
      <c r="V781" s="117"/>
    </row>
    <row r="782" spans="3:22" ht="15.75" customHeight="1">
      <c r="C782" s="117"/>
      <c r="D782" s="115"/>
      <c r="E782" s="115"/>
      <c r="F782" s="115"/>
      <c r="G782" s="117"/>
      <c r="H782" s="157"/>
      <c r="I782" s="117"/>
      <c r="J782" s="117"/>
      <c r="K782" s="117"/>
      <c r="L782" s="117"/>
      <c r="M782" s="117"/>
      <c r="N782" s="117"/>
      <c r="O782" s="117"/>
      <c r="P782" s="117"/>
      <c r="Q782" s="117"/>
      <c r="R782" s="117"/>
      <c r="S782" s="117"/>
      <c r="T782" s="117"/>
      <c r="U782" s="117"/>
      <c r="V782" s="117"/>
    </row>
    <row r="783" spans="3:22" ht="15.75" customHeight="1">
      <c r="C783" s="117"/>
      <c r="D783" s="115"/>
      <c r="E783" s="115"/>
      <c r="F783" s="115"/>
      <c r="G783" s="117"/>
      <c r="H783" s="157"/>
      <c r="I783" s="117"/>
      <c r="J783" s="117"/>
      <c r="K783" s="117"/>
      <c r="L783" s="117"/>
      <c r="M783" s="117"/>
      <c r="N783" s="117"/>
      <c r="O783" s="117"/>
      <c r="P783" s="117"/>
      <c r="Q783" s="117"/>
      <c r="R783" s="117"/>
      <c r="S783" s="117"/>
      <c r="T783" s="117"/>
      <c r="U783" s="117"/>
      <c r="V783" s="117"/>
    </row>
    <row r="784" spans="3:22" ht="15.75" customHeight="1">
      <c r="C784" s="117"/>
      <c r="D784" s="115"/>
      <c r="E784" s="115"/>
      <c r="F784" s="115"/>
      <c r="G784" s="117"/>
      <c r="H784" s="157"/>
      <c r="I784" s="117"/>
      <c r="J784" s="117"/>
      <c r="K784" s="117"/>
      <c r="L784" s="117"/>
      <c r="M784" s="117"/>
      <c r="N784" s="117"/>
      <c r="O784" s="117"/>
      <c r="P784" s="117"/>
      <c r="Q784" s="117"/>
      <c r="R784" s="117"/>
      <c r="S784" s="117"/>
      <c r="T784" s="117"/>
      <c r="U784" s="117"/>
      <c r="V784" s="117"/>
    </row>
    <row r="785" spans="3:22" ht="15.75" customHeight="1">
      <c r="C785" s="117"/>
      <c r="D785" s="115"/>
      <c r="E785" s="115"/>
      <c r="F785" s="115"/>
      <c r="G785" s="117"/>
      <c r="H785" s="157"/>
      <c r="I785" s="117"/>
      <c r="J785" s="117"/>
      <c r="K785" s="117"/>
      <c r="L785" s="117"/>
      <c r="M785" s="117"/>
      <c r="N785" s="117"/>
      <c r="O785" s="117"/>
      <c r="P785" s="117"/>
      <c r="Q785" s="117"/>
      <c r="R785" s="117"/>
      <c r="S785" s="117"/>
      <c r="T785" s="117"/>
      <c r="U785" s="117"/>
      <c r="V785" s="117"/>
    </row>
    <row r="786" spans="3:22" ht="15.75" customHeight="1">
      <c r="C786" s="117"/>
      <c r="D786" s="115"/>
      <c r="E786" s="115"/>
      <c r="F786" s="115"/>
      <c r="G786" s="117"/>
      <c r="H786" s="157"/>
      <c r="I786" s="117"/>
      <c r="J786" s="117"/>
      <c r="K786" s="117"/>
      <c r="L786" s="117"/>
      <c r="M786" s="117"/>
      <c r="N786" s="117"/>
      <c r="O786" s="117"/>
      <c r="P786" s="117"/>
      <c r="Q786" s="117"/>
      <c r="R786" s="117"/>
      <c r="S786" s="117"/>
      <c r="T786" s="117"/>
      <c r="U786" s="117"/>
      <c r="V786" s="117"/>
    </row>
    <row r="787" spans="3:22" ht="15.75" customHeight="1">
      <c r="C787" s="117"/>
      <c r="D787" s="115"/>
      <c r="E787" s="115"/>
      <c r="F787" s="115"/>
      <c r="G787" s="117"/>
      <c r="H787" s="157"/>
      <c r="I787" s="117"/>
      <c r="J787" s="117"/>
      <c r="K787" s="117"/>
      <c r="L787" s="117"/>
      <c r="M787" s="117"/>
      <c r="N787" s="117"/>
      <c r="O787" s="117"/>
      <c r="P787" s="117"/>
      <c r="Q787" s="117"/>
      <c r="R787" s="117"/>
      <c r="S787" s="117"/>
      <c r="T787" s="117"/>
      <c r="U787" s="117"/>
      <c r="V787" s="117"/>
    </row>
    <row r="788" spans="3:22" ht="15.75" customHeight="1">
      <c r="C788" s="117"/>
      <c r="D788" s="115"/>
      <c r="E788" s="115"/>
      <c r="F788" s="115"/>
      <c r="G788" s="117"/>
      <c r="H788" s="157"/>
      <c r="I788" s="117"/>
      <c r="J788" s="117"/>
      <c r="K788" s="117"/>
      <c r="L788" s="117"/>
      <c r="M788" s="117"/>
      <c r="N788" s="117"/>
      <c r="O788" s="117"/>
      <c r="P788" s="117"/>
      <c r="Q788" s="117"/>
      <c r="R788" s="117"/>
      <c r="S788" s="117"/>
      <c r="T788" s="117"/>
      <c r="U788" s="117"/>
      <c r="V788" s="117"/>
    </row>
    <row r="789" spans="3:22" ht="15.75" customHeight="1">
      <c r="C789" s="117"/>
      <c r="D789" s="115"/>
      <c r="E789" s="115"/>
      <c r="F789" s="115"/>
      <c r="G789" s="117"/>
      <c r="H789" s="157"/>
      <c r="I789" s="117"/>
      <c r="J789" s="117"/>
      <c r="K789" s="117"/>
      <c r="L789" s="117"/>
      <c r="M789" s="117"/>
      <c r="N789" s="117"/>
      <c r="O789" s="117"/>
      <c r="P789" s="117"/>
      <c r="Q789" s="117"/>
      <c r="R789" s="117"/>
      <c r="S789" s="117"/>
      <c r="T789" s="117"/>
      <c r="U789" s="117"/>
      <c r="V789" s="117"/>
    </row>
    <row r="790" spans="3:22" ht="15.75" customHeight="1">
      <c r="C790" s="117"/>
      <c r="D790" s="115"/>
      <c r="E790" s="115"/>
      <c r="F790" s="115"/>
      <c r="G790" s="117"/>
      <c r="H790" s="157"/>
      <c r="I790" s="117"/>
      <c r="J790" s="117"/>
      <c r="K790" s="117"/>
      <c r="L790" s="117"/>
      <c r="M790" s="117"/>
      <c r="N790" s="117"/>
      <c r="O790" s="117"/>
      <c r="P790" s="117"/>
      <c r="Q790" s="117"/>
      <c r="R790" s="117"/>
      <c r="S790" s="117"/>
      <c r="T790" s="117"/>
      <c r="U790" s="117"/>
      <c r="V790" s="117"/>
    </row>
    <row r="791" spans="3:22" ht="15.75" customHeight="1">
      <c r="C791" s="117"/>
      <c r="D791" s="115"/>
      <c r="E791" s="115"/>
      <c r="F791" s="115"/>
      <c r="G791" s="117"/>
      <c r="H791" s="157"/>
      <c r="I791" s="117"/>
      <c r="J791" s="117"/>
      <c r="K791" s="117"/>
      <c r="L791" s="117"/>
      <c r="M791" s="117"/>
      <c r="N791" s="117"/>
      <c r="O791" s="117"/>
      <c r="P791" s="117"/>
      <c r="Q791" s="117"/>
      <c r="R791" s="117"/>
      <c r="S791" s="117"/>
      <c r="T791" s="117"/>
      <c r="U791" s="117"/>
      <c r="V791" s="117"/>
    </row>
    <row r="792" spans="3:22" ht="15.75" customHeight="1">
      <c r="C792" s="117"/>
      <c r="D792" s="115"/>
      <c r="E792" s="115"/>
      <c r="F792" s="115"/>
      <c r="G792" s="117"/>
      <c r="H792" s="157"/>
      <c r="I792" s="117"/>
      <c r="J792" s="117"/>
      <c r="K792" s="117"/>
      <c r="L792" s="117"/>
      <c r="M792" s="117"/>
      <c r="N792" s="117"/>
      <c r="O792" s="117"/>
      <c r="P792" s="117"/>
      <c r="Q792" s="117"/>
      <c r="R792" s="117"/>
      <c r="S792" s="117"/>
      <c r="T792" s="117"/>
      <c r="U792" s="117"/>
      <c r="V792" s="117"/>
    </row>
    <row r="793" spans="3:22" ht="15.75" customHeight="1">
      <c r="C793" s="117"/>
      <c r="D793" s="115"/>
      <c r="E793" s="115"/>
      <c r="F793" s="115"/>
      <c r="G793" s="117"/>
      <c r="H793" s="157"/>
      <c r="I793" s="117"/>
      <c r="J793" s="117"/>
      <c r="K793" s="117"/>
      <c r="L793" s="117"/>
      <c r="M793" s="117"/>
      <c r="N793" s="117"/>
      <c r="O793" s="117"/>
      <c r="P793" s="117"/>
      <c r="Q793" s="117"/>
      <c r="R793" s="117"/>
      <c r="S793" s="117"/>
      <c r="T793" s="117"/>
      <c r="U793" s="117"/>
      <c r="V793" s="117"/>
    </row>
    <row r="794" spans="3:22" ht="15.75" customHeight="1">
      <c r="C794" s="117"/>
      <c r="D794" s="115"/>
      <c r="E794" s="115"/>
      <c r="F794" s="115"/>
      <c r="G794" s="117"/>
      <c r="H794" s="157"/>
      <c r="I794" s="117"/>
      <c r="J794" s="117"/>
      <c r="K794" s="117"/>
      <c r="L794" s="117"/>
      <c r="M794" s="117"/>
      <c r="N794" s="117"/>
      <c r="O794" s="117"/>
      <c r="P794" s="117"/>
      <c r="Q794" s="117"/>
      <c r="R794" s="117"/>
      <c r="S794" s="117"/>
      <c r="T794" s="117"/>
      <c r="U794" s="117"/>
      <c r="V794" s="117"/>
    </row>
    <row r="795" spans="3:22" ht="15.75" customHeight="1">
      <c r="C795" s="117"/>
      <c r="D795" s="115"/>
      <c r="E795" s="115"/>
      <c r="F795" s="115"/>
      <c r="G795" s="117"/>
      <c r="H795" s="157"/>
      <c r="I795" s="117"/>
      <c r="J795" s="117"/>
      <c r="K795" s="117"/>
      <c r="L795" s="117"/>
      <c r="M795" s="117"/>
      <c r="N795" s="117"/>
      <c r="O795" s="117"/>
      <c r="P795" s="117"/>
      <c r="Q795" s="117"/>
      <c r="R795" s="117"/>
      <c r="S795" s="117"/>
      <c r="T795" s="117"/>
      <c r="U795" s="117"/>
      <c r="V795" s="117"/>
    </row>
    <row r="796" spans="3:22" ht="15.75" customHeight="1">
      <c r="C796" s="117"/>
      <c r="D796" s="115"/>
      <c r="E796" s="115"/>
      <c r="F796" s="115"/>
      <c r="G796" s="117"/>
      <c r="H796" s="157"/>
      <c r="I796" s="117"/>
      <c r="J796" s="117"/>
      <c r="K796" s="117"/>
      <c r="L796" s="117"/>
      <c r="M796" s="117"/>
      <c r="N796" s="117"/>
      <c r="O796" s="117"/>
      <c r="P796" s="117"/>
      <c r="Q796" s="117"/>
      <c r="R796" s="117"/>
      <c r="S796" s="117"/>
      <c r="T796" s="117"/>
      <c r="U796" s="117"/>
      <c r="V796" s="117"/>
    </row>
    <row r="797" spans="3:22" ht="15.75" customHeight="1">
      <c r="C797" s="117"/>
      <c r="D797" s="115"/>
      <c r="E797" s="115"/>
      <c r="F797" s="115"/>
      <c r="G797" s="117"/>
      <c r="H797" s="157"/>
      <c r="I797" s="117"/>
      <c r="J797" s="117"/>
      <c r="K797" s="117"/>
      <c r="L797" s="117"/>
      <c r="M797" s="117"/>
      <c r="N797" s="117"/>
      <c r="O797" s="117"/>
      <c r="P797" s="117"/>
      <c r="Q797" s="117"/>
      <c r="R797" s="117"/>
      <c r="S797" s="117"/>
      <c r="T797" s="117"/>
      <c r="U797" s="117"/>
      <c r="V797" s="117"/>
    </row>
    <row r="798" spans="3:22" ht="15.75" customHeight="1">
      <c r="C798" s="117"/>
      <c r="D798" s="115"/>
      <c r="E798" s="115"/>
      <c r="F798" s="115"/>
      <c r="G798" s="117"/>
      <c r="H798" s="157"/>
      <c r="I798" s="117"/>
      <c r="J798" s="117"/>
      <c r="K798" s="117"/>
      <c r="L798" s="117"/>
      <c r="M798" s="117"/>
      <c r="N798" s="117"/>
      <c r="O798" s="117"/>
      <c r="P798" s="117"/>
      <c r="Q798" s="117"/>
      <c r="R798" s="117"/>
      <c r="S798" s="117"/>
      <c r="T798" s="117"/>
      <c r="U798" s="117"/>
      <c r="V798" s="117"/>
    </row>
    <row r="799" spans="3:22" ht="15.75" customHeight="1">
      <c r="C799" s="117"/>
      <c r="D799" s="115"/>
      <c r="E799" s="115"/>
      <c r="F799" s="115"/>
      <c r="G799" s="117"/>
      <c r="H799" s="157"/>
      <c r="I799" s="117"/>
      <c r="J799" s="117"/>
      <c r="K799" s="117"/>
      <c r="L799" s="117"/>
      <c r="M799" s="117"/>
      <c r="N799" s="117"/>
      <c r="O799" s="117"/>
      <c r="P799" s="117"/>
      <c r="Q799" s="117"/>
      <c r="R799" s="117"/>
      <c r="S799" s="117"/>
      <c r="T799" s="117"/>
      <c r="U799" s="117"/>
      <c r="V799" s="117"/>
    </row>
    <row r="800" spans="3:22" ht="15.75" customHeight="1">
      <c r="C800" s="117"/>
      <c r="D800" s="115"/>
      <c r="E800" s="115"/>
      <c r="F800" s="115"/>
      <c r="G800" s="117"/>
      <c r="H800" s="157"/>
      <c r="I800" s="117"/>
      <c r="J800" s="117"/>
      <c r="K800" s="117"/>
      <c r="L800" s="117"/>
      <c r="M800" s="117"/>
      <c r="N800" s="117"/>
      <c r="O800" s="117"/>
      <c r="P800" s="117"/>
      <c r="Q800" s="117"/>
      <c r="R800" s="117"/>
      <c r="S800" s="117"/>
      <c r="T800" s="117"/>
      <c r="U800" s="117"/>
      <c r="V800" s="117"/>
    </row>
    <row r="801" spans="3:22" ht="15.75" customHeight="1">
      <c r="C801" s="117"/>
      <c r="D801" s="115"/>
      <c r="E801" s="115"/>
      <c r="F801" s="115"/>
      <c r="G801" s="117"/>
      <c r="H801" s="157"/>
      <c r="I801" s="117"/>
      <c r="J801" s="117"/>
      <c r="K801" s="117"/>
      <c r="L801" s="117"/>
      <c r="M801" s="117"/>
      <c r="N801" s="117"/>
      <c r="O801" s="117"/>
      <c r="P801" s="117"/>
      <c r="Q801" s="117"/>
      <c r="R801" s="117"/>
      <c r="S801" s="117"/>
      <c r="T801" s="117"/>
      <c r="U801" s="117"/>
      <c r="V801" s="117"/>
    </row>
    <row r="802" spans="3:22" ht="15.75" customHeight="1">
      <c r="C802" s="117"/>
      <c r="D802" s="115"/>
      <c r="E802" s="115"/>
      <c r="F802" s="115"/>
      <c r="G802" s="117"/>
      <c r="H802" s="157"/>
      <c r="I802" s="117"/>
      <c r="J802" s="117"/>
      <c r="K802" s="117"/>
      <c r="L802" s="117"/>
      <c r="M802" s="117"/>
      <c r="N802" s="117"/>
      <c r="O802" s="117"/>
      <c r="P802" s="117"/>
      <c r="Q802" s="117"/>
      <c r="R802" s="117"/>
      <c r="S802" s="117"/>
      <c r="T802" s="117"/>
      <c r="U802" s="117"/>
      <c r="V802" s="117"/>
    </row>
    <row r="803" spans="3:22" ht="15.75" customHeight="1">
      <c r="C803" s="117"/>
      <c r="D803" s="115"/>
      <c r="E803" s="115"/>
      <c r="F803" s="115"/>
      <c r="G803" s="117"/>
      <c r="H803" s="157"/>
      <c r="I803" s="117"/>
      <c r="J803" s="117"/>
      <c r="K803" s="117"/>
      <c r="L803" s="117"/>
      <c r="M803" s="117"/>
      <c r="N803" s="117"/>
      <c r="O803" s="117"/>
      <c r="P803" s="117"/>
      <c r="Q803" s="117"/>
      <c r="R803" s="117"/>
      <c r="S803" s="117"/>
      <c r="T803" s="117"/>
      <c r="U803" s="117"/>
      <c r="V803" s="117"/>
    </row>
    <row r="804" spans="3:22" ht="15.75" customHeight="1">
      <c r="C804" s="117"/>
      <c r="D804" s="115"/>
      <c r="E804" s="115"/>
      <c r="F804" s="115"/>
      <c r="G804" s="117"/>
      <c r="H804" s="157"/>
      <c r="I804" s="117"/>
      <c r="J804" s="117"/>
      <c r="K804" s="117"/>
      <c r="L804" s="117"/>
      <c r="M804" s="117"/>
      <c r="N804" s="117"/>
      <c r="O804" s="117"/>
      <c r="P804" s="117"/>
      <c r="Q804" s="117"/>
      <c r="R804" s="117"/>
      <c r="S804" s="117"/>
      <c r="T804" s="117"/>
      <c r="U804" s="117"/>
      <c r="V804" s="117"/>
    </row>
    <row r="805" spans="3:22" ht="15.75" customHeight="1">
      <c r="C805" s="117"/>
      <c r="D805" s="115"/>
      <c r="E805" s="115"/>
      <c r="F805" s="115"/>
      <c r="G805" s="117"/>
      <c r="H805" s="157"/>
      <c r="I805" s="117"/>
      <c r="J805" s="117"/>
      <c r="K805" s="117"/>
      <c r="L805" s="117"/>
      <c r="M805" s="117"/>
      <c r="N805" s="117"/>
      <c r="O805" s="117"/>
      <c r="P805" s="117"/>
      <c r="Q805" s="117"/>
      <c r="R805" s="117"/>
      <c r="S805" s="117"/>
      <c r="T805" s="117"/>
      <c r="U805" s="117"/>
      <c r="V805" s="117"/>
    </row>
    <row r="806" spans="3:22" ht="15.75" customHeight="1">
      <c r="C806" s="117"/>
      <c r="D806" s="115"/>
      <c r="E806" s="115"/>
      <c r="F806" s="115"/>
      <c r="G806" s="117"/>
      <c r="H806" s="157"/>
      <c r="I806" s="117"/>
      <c r="J806" s="117"/>
      <c r="K806" s="117"/>
      <c r="L806" s="117"/>
      <c r="M806" s="117"/>
      <c r="N806" s="117"/>
      <c r="O806" s="117"/>
      <c r="P806" s="117"/>
      <c r="Q806" s="117"/>
      <c r="R806" s="117"/>
      <c r="S806" s="117"/>
      <c r="T806" s="117"/>
      <c r="U806" s="117"/>
      <c r="V806" s="117"/>
    </row>
    <row r="807" spans="3:22" ht="15.75" customHeight="1">
      <c r="C807" s="117"/>
      <c r="D807" s="115"/>
      <c r="E807" s="115"/>
      <c r="F807" s="115"/>
      <c r="G807" s="117"/>
      <c r="H807" s="157"/>
      <c r="I807" s="117"/>
      <c r="J807" s="117"/>
      <c r="K807" s="117"/>
      <c r="L807" s="117"/>
      <c r="M807" s="117"/>
      <c r="N807" s="117"/>
      <c r="O807" s="117"/>
      <c r="P807" s="117"/>
      <c r="Q807" s="117"/>
      <c r="R807" s="117"/>
      <c r="S807" s="117"/>
      <c r="T807" s="117"/>
      <c r="U807" s="117"/>
      <c r="V807" s="117"/>
    </row>
    <row r="808" spans="3:22" ht="15.75" customHeight="1">
      <c r="C808" s="117"/>
      <c r="D808" s="115"/>
      <c r="E808" s="115"/>
      <c r="F808" s="115"/>
      <c r="G808" s="117"/>
      <c r="H808" s="157"/>
      <c r="I808" s="117"/>
      <c r="J808" s="117"/>
      <c r="K808" s="117"/>
      <c r="L808" s="117"/>
      <c r="M808" s="117"/>
      <c r="N808" s="117"/>
      <c r="O808" s="117"/>
      <c r="P808" s="117"/>
      <c r="Q808" s="117"/>
      <c r="R808" s="117"/>
      <c r="S808" s="117"/>
      <c r="T808" s="117"/>
      <c r="U808" s="117"/>
      <c r="V808" s="117"/>
    </row>
    <row r="809" spans="3:22" ht="15.75" customHeight="1">
      <c r="C809" s="117"/>
      <c r="D809" s="115"/>
      <c r="E809" s="115"/>
      <c r="F809" s="115"/>
      <c r="G809" s="117"/>
      <c r="H809" s="157"/>
      <c r="I809" s="117"/>
      <c r="J809" s="117"/>
      <c r="K809" s="117"/>
      <c r="L809" s="117"/>
      <c r="M809" s="117"/>
      <c r="N809" s="117"/>
      <c r="O809" s="117"/>
      <c r="P809" s="117"/>
      <c r="Q809" s="117"/>
      <c r="R809" s="117"/>
      <c r="S809" s="117"/>
      <c r="T809" s="117"/>
      <c r="U809" s="117"/>
      <c r="V809" s="117"/>
    </row>
    <row r="810" spans="3:22" ht="15.75" customHeight="1">
      <c r="C810" s="117"/>
      <c r="D810" s="115"/>
      <c r="E810" s="115"/>
      <c r="F810" s="115"/>
      <c r="G810" s="117"/>
      <c r="H810" s="157"/>
      <c r="I810" s="117"/>
      <c r="J810" s="117"/>
      <c r="K810" s="117"/>
      <c r="L810" s="117"/>
      <c r="M810" s="117"/>
      <c r="N810" s="117"/>
      <c r="O810" s="117"/>
      <c r="P810" s="117"/>
      <c r="Q810" s="117"/>
      <c r="R810" s="117"/>
      <c r="S810" s="117"/>
      <c r="T810" s="117"/>
      <c r="U810" s="117"/>
      <c r="V810" s="117"/>
    </row>
    <row r="811" spans="3:22" ht="15.75" customHeight="1">
      <c r="C811" s="117"/>
      <c r="D811" s="115"/>
      <c r="E811" s="115"/>
      <c r="F811" s="115"/>
      <c r="G811" s="117"/>
      <c r="H811" s="157"/>
      <c r="I811" s="117"/>
      <c r="J811" s="117"/>
      <c r="K811" s="117"/>
      <c r="L811" s="117"/>
      <c r="M811" s="117"/>
      <c r="N811" s="117"/>
      <c r="O811" s="117"/>
      <c r="P811" s="117"/>
      <c r="Q811" s="117"/>
      <c r="R811" s="117"/>
      <c r="S811" s="117"/>
      <c r="T811" s="117"/>
      <c r="U811" s="117"/>
      <c r="V811" s="117"/>
    </row>
    <row r="812" spans="3:22" ht="15.75" customHeight="1">
      <c r="C812" s="117"/>
      <c r="D812" s="115"/>
      <c r="E812" s="115"/>
      <c r="F812" s="115"/>
      <c r="G812" s="117"/>
      <c r="H812" s="157"/>
      <c r="I812" s="117"/>
      <c r="J812" s="117"/>
      <c r="K812" s="117"/>
      <c r="L812" s="117"/>
      <c r="M812" s="117"/>
      <c r="N812" s="117"/>
      <c r="O812" s="117"/>
      <c r="P812" s="117"/>
      <c r="Q812" s="117"/>
      <c r="R812" s="117"/>
      <c r="S812" s="117"/>
      <c r="T812" s="117"/>
      <c r="U812" s="117"/>
      <c r="V812" s="117"/>
    </row>
    <row r="813" spans="3:22" ht="15.75" customHeight="1">
      <c r="C813" s="117"/>
      <c r="D813" s="115"/>
      <c r="E813" s="115"/>
      <c r="F813" s="115"/>
      <c r="G813" s="117"/>
      <c r="H813" s="157"/>
      <c r="I813" s="117"/>
      <c r="J813" s="117"/>
      <c r="K813" s="117"/>
      <c r="L813" s="117"/>
      <c r="M813" s="117"/>
      <c r="N813" s="117"/>
      <c r="O813" s="117"/>
      <c r="P813" s="117"/>
      <c r="Q813" s="117"/>
      <c r="R813" s="117"/>
      <c r="S813" s="117"/>
      <c r="T813" s="117"/>
      <c r="U813" s="117"/>
      <c r="V813" s="117"/>
    </row>
    <row r="814" spans="3:22" ht="15.75" customHeight="1">
      <c r="C814" s="117"/>
      <c r="D814" s="115"/>
      <c r="E814" s="115"/>
      <c r="F814" s="115"/>
      <c r="G814" s="117"/>
      <c r="H814" s="157"/>
      <c r="I814" s="117"/>
      <c r="J814" s="117"/>
      <c r="K814" s="117"/>
      <c r="L814" s="117"/>
      <c r="M814" s="117"/>
      <c r="N814" s="117"/>
      <c r="O814" s="117"/>
      <c r="P814" s="117"/>
      <c r="Q814" s="117"/>
      <c r="R814" s="117"/>
      <c r="S814" s="117"/>
      <c r="T814" s="117"/>
      <c r="U814" s="117"/>
      <c r="V814" s="117"/>
    </row>
    <row r="815" spans="3:22" ht="15.75" customHeight="1">
      <c r="C815" s="117"/>
      <c r="D815" s="115"/>
      <c r="E815" s="115"/>
      <c r="F815" s="115"/>
      <c r="G815" s="117"/>
      <c r="H815" s="157"/>
      <c r="I815" s="117"/>
      <c r="J815" s="117"/>
      <c r="K815" s="117"/>
      <c r="L815" s="117"/>
      <c r="M815" s="117"/>
      <c r="N815" s="117"/>
      <c r="O815" s="117"/>
      <c r="P815" s="117"/>
      <c r="Q815" s="117"/>
      <c r="R815" s="117"/>
      <c r="S815" s="117"/>
      <c r="T815" s="117"/>
      <c r="U815" s="117"/>
      <c r="V815" s="117"/>
    </row>
    <row r="816" spans="3:22" ht="15.75" customHeight="1">
      <c r="C816" s="117"/>
      <c r="D816" s="115"/>
      <c r="E816" s="115"/>
      <c r="F816" s="115"/>
      <c r="G816" s="117"/>
      <c r="H816" s="157"/>
      <c r="I816" s="117"/>
      <c r="J816" s="117"/>
      <c r="K816" s="117"/>
      <c r="L816" s="117"/>
      <c r="M816" s="117"/>
      <c r="N816" s="117"/>
      <c r="O816" s="117"/>
      <c r="P816" s="117"/>
      <c r="Q816" s="117"/>
      <c r="R816" s="117"/>
      <c r="S816" s="117"/>
      <c r="T816" s="117"/>
      <c r="U816" s="117"/>
      <c r="V816" s="117"/>
    </row>
    <row r="817" spans="3:22" ht="15.75" customHeight="1">
      <c r="C817" s="117"/>
      <c r="D817" s="115"/>
      <c r="E817" s="115"/>
      <c r="F817" s="115"/>
      <c r="G817" s="117"/>
      <c r="H817" s="157"/>
      <c r="I817" s="117"/>
      <c r="J817" s="117"/>
      <c r="K817" s="117"/>
      <c r="L817" s="117"/>
      <c r="M817" s="117"/>
      <c r="N817" s="117"/>
      <c r="O817" s="117"/>
      <c r="P817" s="117"/>
      <c r="Q817" s="117"/>
      <c r="R817" s="117"/>
      <c r="S817" s="117"/>
      <c r="T817" s="117"/>
      <c r="U817" s="117"/>
      <c r="V817" s="117"/>
    </row>
    <row r="818" spans="3:22" ht="15.75" customHeight="1">
      <c r="C818" s="117"/>
      <c r="D818" s="115"/>
      <c r="E818" s="115"/>
      <c r="F818" s="115"/>
      <c r="G818" s="117"/>
      <c r="H818" s="157"/>
      <c r="I818" s="117"/>
      <c r="J818" s="117"/>
      <c r="K818" s="117"/>
      <c r="L818" s="117"/>
      <c r="M818" s="117"/>
      <c r="N818" s="117"/>
      <c r="O818" s="117"/>
      <c r="P818" s="117"/>
      <c r="Q818" s="117"/>
      <c r="R818" s="117"/>
      <c r="S818" s="117"/>
      <c r="T818" s="117"/>
      <c r="U818" s="117"/>
      <c r="V818" s="117"/>
    </row>
    <row r="819" spans="3:22" ht="15.75" customHeight="1">
      <c r="C819" s="117"/>
      <c r="D819" s="115"/>
      <c r="E819" s="115"/>
      <c r="F819" s="115"/>
      <c r="G819" s="117"/>
      <c r="H819" s="157"/>
      <c r="I819" s="117"/>
      <c r="J819" s="117"/>
      <c r="K819" s="117"/>
      <c r="L819" s="117"/>
      <c r="M819" s="117"/>
      <c r="N819" s="117"/>
      <c r="O819" s="117"/>
      <c r="P819" s="117"/>
      <c r="Q819" s="117"/>
      <c r="R819" s="117"/>
      <c r="S819" s="117"/>
      <c r="T819" s="117"/>
      <c r="U819" s="117"/>
      <c r="V819" s="117"/>
    </row>
    <row r="820" spans="3:22" ht="15.75" customHeight="1">
      <c r="C820" s="117"/>
      <c r="D820" s="115"/>
      <c r="E820" s="115"/>
      <c r="F820" s="115"/>
      <c r="G820" s="117"/>
      <c r="H820" s="157"/>
      <c r="I820" s="117"/>
      <c r="J820" s="117"/>
      <c r="K820" s="117"/>
      <c r="L820" s="117"/>
      <c r="M820" s="117"/>
      <c r="N820" s="117"/>
      <c r="O820" s="117"/>
      <c r="P820" s="117"/>
      <c r="Q820" s="117"/>
      <c r="R820" s="117"/>
      <c r="S820" s="117"/>
      <c r="T820" s="117"/>
      <c r="U820" s="117"/>
      <c r="V820" s="117"/>
    </row>
    <row r="821" spans="3:22" ht="15.75" customHeight="1">
      <c r="C821" s="117"/>
      <c r="D821" s="115"/>
      <c r="E821" s="115"/>
      <c r="F821" s="115"/>
      <c r="G821" s="117"/>
      <c r="H821" s="157"/>
      <c r="I821" s="117"/>
      <c r="J821" s="117"/>
      <c r="K821" s="117"/>
      <c r="L821" s="117"/>
      <c r="M821" s="117"/>
      <c r="N821" s="117"/>
      <c r="O821" s="117"/>
      <c r="P821" s="117"/>
      <c r="Q821" s="117"/>
      <c r="R821" s="117"/>
      <c r="S821" s="117"/>
      <c r="T821" s="117"/>
      <c r="U821" s="117"/>
      <c r="V821" s="117"/>
    </row>
    <row r="822" spans="3:22" ht="15.75" customHeight="1">
      <c r="C822" s="117"/>
      <c r="D822" s="115"/>
      <c r="E822" s="115"/>
      <c r="F822" s="115"/>
      <c r="G822" s="117"/>
      <c r="H822" s="157"/>
      <c r="I822" s="117"/>
      <c r="J822" s="117"/>
      <c r="K822" s="117"/>
      <c r="L822" s="117"/>
      <c r="M822" s="117"/>
      <c r="N822" s="117"/>
      <c r="O822" s="117"/>
      <c r="P822" s="117"/>
      <c r="Q822" s="117"/>
      <c r="R822" s="117"/>
      <c r="S822" s="117"/>
      <c r="T822" s="117"/>
      <c r="U822" s="117"/>
      <c r="V822" s="117"/>
    </row>
    <row r="823" spans="3:22" ht="15.75" customHeight="1">
      <c r="C823" s="117"/>
      <c r="D823" s="115"/>
      <c r="E823" s="115"/>
      <c r="F823" s="115"/>
      <c r="G823" s="117"/>
      <c r="H823" s="157"/>
      <c r="I823" s="117"/>
      <c r="J823" s="117"/>
      <c r="K823" s="117"/>
      <c r="L823" s="117"/>
      <c r="M823" s="117"/>
      <c r="N823" s="117"/>
      <c r="O823" s="117"/>
      <c r="P823" s="117"/>
      <c r="Q823" s="117"/>
      <c r="R823" s="117"/>
      <c r="S823" s="117"/>
      <c r="T823" s="117"/>
      <c r="U823" s="117"/>
      <c r="V823" s="117"/>
    </row>
    <row r="824" spans="3:22" ht="15.75" customHeight="1">
      <c r="C824" s="117"/>
      <c r="D824" s="115"/>
      <c r="E824" s="115"/>
      <c r="F824" s="115"/>
      <c r="G824" s="117"/>
      <c r="H824" s="157"/>
      <c r="I824" s="117"/>
      <c r="J824" s="117"/>
      <c r="K824" s="117"/>
      <c r="L824" s="117"/>
      <c r="M824" s="117"/>
      <c r="N824" s="117"/>
      <c r="O824" s="117"/>
      <c r="P824" s="117"/>
      <c r="Q824" s="117"/>
      <c r="R824" s="117"/>
      <c r="S824" s="117"/>
      <c r="T824" s="117"/>
      <c r="U824" s="117"/>
      <c r="V824" s="117"/>
    </row>
    <row r="825" spans="3:22" ht="15.75" customHeight="1">
      <c r="C825" s="117"/>
      <c r="D825" s="115"/>
      <c r="E825" s="115"/>
      <c r="F825" s="115"/>
      <c r="G825" s="117"/>
      <c r="H825" s="157"/>
      <c r="I825" s="117"/>
      <c r="J825" s="117"/>
      <c r="K825" s="117"/>
      <c r="L825" s="117"/>
      <c r="M825" s="117"/>
      <c r="N825" s="117"/>
      <c r="O825" s="117"/>
      <c r="P825" s="117"/>
      <c r="Q825" s="117"/>
      <c r="R825" s="117"/>
      <c r="S825" s="117"/>
      <c r="T825" s="117"/>
      <c r="U825" s="117"/>
      <c r="V825" s="117"/>
    </row>
    <row r="826" spans="3:22" ht="15.75" customHeight="1">
      <c r="C826" s="117"/>
      <c r="D826" s="115"/>
      <c r="E826" s="115"/>
      <c r="F826" s="115"/>
      <c r="G826" s="117"/>
      <c r="H826" s="157"/>
      <c r="I826" s="117"/>
      <c r="J826" s="117"/>
      <c r="K826" s="117"/>
      <c r="L826" s="117"/>
      <c r="M826" s="117"/>
      <c r="N826" s="117"/>
      <c r="O826" s="117"/>
      <c r="P826" s="117"/>
      <c r="Q826" s="117"/>
      <c r="R826" s="117"/>
      <c r="S826" s="117"/>
      <c r="T826" s="117"/>
      <c r="U826" s="117"/>
      <c r="V826" s="117"/>
    </row>
    <row r="827" spans="3:22" ht="15.75" customHeight="1">
      <c r="C827" s="117"/>
      <c r="D827" s="115"/>
      <c r="E827" s="115"/>
      <c r="F827" s="115"/>
      <c r="G827" s="117"/>
      <c r="H827" s="157"/>
      <c r="I827" s="117"/>
      <c r="J827" s="117"/>
      <c r="K827" s="117"/>
      <c r="L827" s="117"/>
      <c r="M827" s="117"/>
      <c r="N827" s="117"/>
      <c r="O827" s="117"/>
      <c r="P827" s="117"/>
      <c r="Q827" s="117"/>
      <c r="R827" s="117"/>
      <c r="S827" s="117"/>
      <c r="T827" s="117"/>
      <c r="U827" s="117"/>
      <c r="V827" s="117"/>
    </row>
    <row r="828" spans="3:22" ht="15.75" customHeight="1">
      <c r="C828" s="117"/>
      <c r="D828" s="115"/>
      <c r="E828" s="115"/>
      <c r="F828" s="115"/>
      <c r="G828" s="117"/>
      <c r="H828" s="157"/>
      <c r="I828" s="117"/>
      <c r="J828" s="117"/>
      <c r="K828" s="117"/>
      <c r="L828" s="117"/>
      <c r="M828" s="117"/>
      <c r="N828" s="117"/>
      <c r="O828" s="117"/>
      <c r="P828" s="117"/>
      <c r="Q828" s="117"/>
      <c r="R828" s="117"/>
      <c r="S828" s="117"/>
      <c r="T828" s="117"/>
      <c r="U828" s="117"/>
      <c r="V828" s="117"/>
    </row>
    <row r="829" spans="3:22" ht="15.75" customHeight="1">
      <c r="C829" s="117"/>
      <c r="D829" s="115"/>
      <c r="E829" s="115"/>
      <c r="F829" s="115"/>
      <c r="G829" s="117"/>
      <c r="H829" s="157"/>
      <c r="I829" s="117"/>
      <c r="J829" s="117"/>
      <c r="K829" s="117"/>
      <c r="L829" s="117"/>
      <c r="M829" s="117"/>
      <c r="N829" s="117"/>
      <c r="O829" s="117"/>
      <c r="P829" s="117"/>
      <c r="Q829" s="117"/>
      <c r="R829" s="117"/>
      <c r="S829" s="117"/>
      <c r="T829" s="117"/>
      <c r="U829" s="117"/>
      <c r="V829" s="117"/>
    </row>
    <row r="830" spans="3:22" ht="15.75" customHeight="1">
      <c r="C830" s="117"/>
      <c r="D830" s="115"/>
      <c r="E830" s="115"/>
      <c r="F830" s="115"/>
      <c r="G830" s="117"/>
      <c r="H830" s="157"/>
      <c r="I830" s="117"/>
      <c r="J830" s="117"/>
      <c r="K830" s="117"/>
      <c r="L830" s="117"/>
      <c r="M830" s="117"/>
      <c r="N830" s="117"/>
      <c r="O830" s="117"/>
      <c r="P830" s="117"/>
      <c r="Q830" s="117"/>
      <c r="R830" s="117"/>
      <c r="S830" s="117"/>
      <c r="T830" s="117"/>
      <c r="U830" s="117"/>
      <c r="V830" s="117"/>
    </row>
    <row r="831" spans="3:22" ht="15.75" customHeight="1">
      <c r="C831" s="117"/>
      <c r="D831" s="115"/>
      <c r="E831" s="115"/>
      <c r="F831" s="115"/>
      <c r="G831" s="117"/>
      <c r="H831" s="157"/>
      <c r="I831" s="117"/>
      <c r="J831" s="117"/>
      <c r="K831" s="117"/>
      <c r="L831" s="117"/>
      <c r="M831" s="117"/>
      <c r="N831" s="117"/>
      <c r="O831" s="117"/>
      <c r="P831" s="117"/>
      <c r="Q831" s="117"/>
      <c r="R831" s="117"/>
      <c r="S831" s="117"/>
      <c r="T831" s="117"/>
      <c r="U831" s="117"/>
      <c r="V831" s="117"/>
    </row>
    <row r="832" spans="3:22" ht="15.75" customHeight="1">
      <c r="C832" s="117"/>
      <c r="D832" s="115"/>
      <c r="E832" s="115"/>
      <c r="F832" s="115"/>
      <c r="G832" s="117"/>
      <c r="H832" s="157"/>
      <c r="I832" s="117"/>
      <c r="J832" s="117"/>
      <c r="K832" s="117"/>
      <c r="L832" s="117"/>
      <c r="M832" s="117"/>
      <c r="N832" s="117"/>
      <c r="O832" s="117"/>
      <c r="P832" s="117"/>
      <c r="Q832" s="117"/>
      <c r="R832" s="117"/>
      <c r="S832" s="117"/>
      <c r="T832" s="117"/>
      <c r="U832" s="117"/>
      <c r="V832" s="117"/>
    </row>
    <row r="833" spans="3:22" ht="15.75" customHeight="1">
      <c r="C833" s="117"/>
      <c r="D833" s="115"/>
      <c r="E833" s="115"/>
      <c r="F833" s="115"/>
      <c r="G833" s="117"/>
      <c r="H833" s="157"/>
      <c r="I833" s="117"/>
      <c r="J833" s="117"/>
      <c r="K833" s="117"/>
      <c r="L833" s="117"/>
      <c r="M833" s="117"/>
      <c r="N833" s="117"/>
      <c r="O833" s="117"/>
      <c r="P833" s="117"/>
      <c r="Q833" s="117"/>
      <c r="R833" s="117"/>
      <c r="S833" s="117"/>
      <c r="T833" s="117"/>
      <c r="U833" s="117"/>
      <c r="V833" s="117"/>
    </row>
    <row r="834" spans="3:22" ht="15.75" customHeight="1">
      <c r="C834" s="117"/>
      <c r="D834" s="115"/>
      <c r="E834" s="115"/>
      <c r="F834" s="115"/>
      <c r="G834" s="117"/>
      <c r="H834" s="157"/>
      <c r="I834" s="117"/>
      <c r="J834" s="117"/>
      <c r="K834" s="117"/>
      <c r="L834" s="117"/>
      <c r="M834" s="117"/>
      <c r="N834" s="117"/>
      <c r="O834" s="117"/>
      <c r="P834" s="117"/>
      <c r="Q834" s="117"/>
      <c r="R834" s="117"/>
      <c r="S834" s="117"/>
      <c r="T834" s="117"/>
      <c r="U834" s="117"/>
      <c r="V834" s="117"/>
    </row>
    <row r="835" spans="3:22" ht="15.75" customHeight="1">
      <c r="C835" s="117"/>
      <c r="D835" s="115"/>
      <c r="E835" s="115"/>
      <c r="F835" s="115"/>
      <c r="G835" s="117"/>
      <c r="H835" s="157"/>
      <c r="I835" s="117"/>
      <c r="J835" s="117"/>
      <c r="K835" s="117"/>
      <c r="L835" s="117"/>
      <c r="M835" s="117"/>
      <c r="N835" s="117"/>
      <c r="O835" s="117"/>
      <c r="P835" s="117"/>
      <c r="Q835" s="117"/>
      <c r="R835" s="117"/>
      <c r="S835" s="117"/>
      <c r="T835" s="117"/>
      <c r="U835" s="117"/>
      <c r="V835" s="117"/>
    </row>
    <row r="836" spans="3:22" ht="15.75" customHeight="1">
      <c r="C836" s="117"/>
      <c r="D836" s="115"/>
      <c r="E836" s="115"/>
      <c r="F836" s="115"/>
      <c r="G836" s="117"/>
      <c r="H836" s="157"/>
      <c r="I836" s="117"/>
      <c r="J836" s="117"/>
      <c r="K836" s="117"/>
      <c r="L836" s="117"/>
      <c r="M836" s="117"/>
      <c r="N836" s="117"/>
      <c r="O836" s="117"/>
      <c r="P836" s="117"/>
      <c r="Q836" s="117"/>
      <c r="R836" s="117"/>
      <c r="S836" s="117"/>
      <c r="T836" s="117"/>
      <c r="U836" s="117"/>
      <c r="V836" s="117"/>
    </row>
    <row r="837" spans="3:22" ht="15.75" customHeight="1">
      <c r="C837" s="117"/>
      <c r="D837" s="115"/>
      <c r="E837" s="115"/>
      <c r="F837" s="115"/>
      <c r="G837" s="117"/>
      <c r="H837" s="157"/>
      <c r="I837" s="117"/>
      <c r="J837" s="117"/>
      <c r="K837" s="117"/>
      <c r="L837" s="117"/>
      <c r="M837" s="117"/>
      <c r="N837" s="117"/>
      <c r="O837" s="117"/>
      <c r="P837" s="117"/>
      <c r="Q837" s="117"/>
      <c r="R837" s="117"/>
      <c r="S837" s="117"/>
      <c r="T837" s="117"/>
      <c r="U837" s="117"/>
      <c r="V837" s="117"/>
    </row>
    <row r="838" spans="3:22" ht="15.75" customHeight="1">
      <c r="C838" s="117"/>
      <c r="D838" s="115"/>
      <c r="E838" s="115"/>
      <c r="F838" s="115"/>
      <c r="G838" s="117"/>
      <c r="H838" s="157"/>
      <c r="I838" s="117"/>
      <c r="J838" s="117"/>
      <c r="K838" s="117"/>
      <c r="L838" s="117"/>
      <c r="M838" s="117"/>
      <c r="N838" s="117"/>
      <c r="O838" s="117"/>
      <c r="P838" s="117"/>
      <c r="Q838" s="117"/>
      <c r="R838" s="117"/>
      <c r="S838" s="117"/>
      <c r="T838" s="117"/>
      <c r="U838" s="117"/>
      <c r="V838" s="117"/>
    </row>
    <row r="839" spans="3:22" ht="15.75" customHeight="1">
      <c r="C839" s="117"/>
      <c r="D839" s="115"/>
      <c r="E839" s="115"/>
      <c r="F839" s="115"/>
      <c r="G839" s="117"/>
      <c r="H839" s="157"/>
      <c r="I839" s="117"/>
      <c r="J839" s="117"/>
      <c r="K839" s="117"/>
      <c r="L839" s="117"/>
      <c r="M839" s="117"/>
      <c r="N839" s="117"/>
      <c r="O839" s="117"/>
      <c r="P839" s="117"/>
      <c r="Q839" s="117"/>
      <c r="R839" s="117"/>
      <c r="S839" s="117"/>
      <c r="T839" s="117"/>
      <c r="U839" s="117"/>
      <c r="V839" s="117"/>
    </row>
    <row r="840" spans="3:22" ht="15.75" customHeight="1">
      <c r="C840" s="117"/>
      <c r="D840" s="115"/>
      <c r="E840" s="115"/>
      <c r="F840" s="115"/>
      <c r="G840" s="117"/>
      <c r="H840" s="157"/>
      <c r="I840" s="117"/>
      <c r="J840" s="117"/>
      <c r="K840" s="117"/>
      <c r="L840" s="117"/>
      <c r="M840" s="117"/>
      <c r="N840" s="117"/>
      <c r="O840" s="117"/>
      <c r="P840" s="117"/>
      <c r="Q840" s="117"/>
      <c r="R840" s="117"/>
      <c r="S840" s="117"/>
      <c r="T840" s="117"/>
      <c r="U840" s="117"/>
      <c r="V840" s="117"/>
    </row>
    <row r="841" spans="3:22" ht="15.75" customHeight="1">
      <c r="C841" s="117"/>
      <c r="D841" s="115"/>
      <c r="E841" s="115"/>
      <c r="F841" s="115"/>
      <c r="G841" s="117"/>
      <c r="H841" s="157"/>
      <c r="I841" s="117"/>
      <c r="J841" s="117"/>
      <c r="K841" s="117"/>
      <c r="L841" s="117"/>
      <c r="M841" s="117"/>
      <c r="N841" s="117"/>
      <c r="O841" s="117"/>
      <c r="P841" s="117"/>
      <c r="Q841" s="117"/>
      <c r="R841" s="117"/>
      <c r="S841" s="117"/>
      <c r="T841" s="117"/>
      <c r="U841" s="117"/>
      <c r="V841" s="117"/>
    </row>
    <row r="842" spans="3:22" ht="15.75" customHeight="1">
      <c r="C842" s="117"/>
      <c r="D842" s="115"/>
      <c r="E842" s="115"/>
      <c r="F842" s="115"/>
      <c r="G842" s="117"/>
      <c r="H842" s="157"/>
      <c r="I842" s="117"/>
      <c r="J842" s="117"/>
      <c r="K842" s="117"/>
      <c r="L842" s="117"/>
      <c r="M842" s="117"/>
      <c r="N842" s="117"/>
      <c r="O842" s="117"/>
      <c r="P842" s="117"/>
      <c r="Q842" s="117"/>
      <c r="R842" s="117"/>
      <c r="S842" s="117"/>
      <c r="T842" s="117"/>
      <c r="U842" s="117"/>
      <c r="V842" s="117"/>
    </row>
    <row r="843" spans="3:22" ht="15.75" customHeight="1">
      <c r="C843" s="117"/>
      <c r="D843" s="115"/>
      <c r="E843" s="115"/>
      <c r="F843" s="115"/>
      <c r="G843" s="117"/>
      <c r="H843" s="157"/>
      <c r="I843" s="117"/>
      <c r="J843" s="117"/>
      <c r="K843" s="117"/>
      <c r="L843" s="117"/>
      <c r="M843" s="117"/>
      <c r="N843" s="117"/>
      <c r="O843" s="117"/>
      <c r="P843" s="117"/>
      <c r="Q843" s="117"/>
      <c r="R843" s="117"/>
      <c r="S843" s="117"/>
      <c r="T843" s="117"/>
      <c r="U843" s="117"/>
      <c r="V843" s="117"/>
    </row>
    <row r="844" spans="3:22" ht="15.75" customHeight="1">
      <c r="C844" s="117"/>
      <c r="D844" s="115"/>
      <c r="E844" s="115"/>
      <c r="F844" s="115"/>
      <c r="G844" s="117"/>
      <c r="H844" s="157"/>
      <c r="I844" s="117"/>
      <c r="J844" s="117"/>
      <c r="K844" s="117"/>
      <c r="L844" s="117"/>
      <c r="M844" s="117"/>
      <c r="N844" s="117"/>
      <c r="O844" s="117"/>
      <c r="P844" s="117"/>
      <c r="Q844" s="117"/>
      <c r="R844" s="117"/>
      <c r="S844" s="117"/>
      <c r="T844" s="117"/>
      <c r="U844" s="117"/>
      <c r="V844" s="117"/>
    </row>
    <row r="845" spans="3:22" ht="15.75" customHeight="1">
      <c r="C845" s="117"/>
      <c r="D845" s="115"/>
      <c r="E845" s="115"/>
      <c r="F845" s="115"/>
      <c r="G845" s="117"/>
      <c r="H845" s="157"/>
      <c r="I845" s="117"/>
      <c r="J845" s="117"/>
      <c r="K845" s="117"/>
      <c r="L845" s="117"/>
      <c r="M845" s="117"/>
      <c r="N845" s="117"/>
      <c r="O845" s="117"/>
      <c r="P845" s="117"/>
      <c r="Q845" s="117"/>
      <c r="R845" s="117"/>
      <c r="S845" s="117"/>
      <c r="T845" s="117"/>
      <c r="U845" s="117"/>
      <c r="V845" s="117"/>
    </row>
    <row r="846" spans="3:22" ht="15.75" customHeight="1">
      <c r="C846" s="117"/>
      <c r="D846" s="115"/>
      <c r="E846" s="115"/>
      <c r="F846" s="115"/>
      <c r="G846" s="117"/>
      <c r="H846" s="157"/>
      <c r="I846" s="117"/>
      <c r="J846" s="117"/>
      <c r="K846" s="117"/>
      <c r="L846" s="117"/>
      <c r="M846" s="117"/>
      <c r="N846" s="117"/>
      <c r="O846" s="117"/>
      <c r="P846" s="117"/>
      <c r="Q846" s="117"/>
      <c r="R846" s="117"/>
      <c r="S846" s="117"/>
      <c r="T846" s="117"/>
      <c r="U846" s="117"/>
      <c r="V846" s="117"/>
    </row>
    <row r="847" spans="3:22" ht="15.75" customHeight="1">
      <c r="C847" s="117"/>
      <c r="D847" s="115"/>
      <c r="E847" s="115"/>
      <c r="F847" s="115"/>
      <c r="G847" s="117"/>
      <c r="H847" s="157"/>
      <c r="I847" s="117"/>
      <c r="J847" s="117"/>
      <c r="K847" s="117"/>
      <c r="L847" s="117"/>
      <c r="M847" s="117"/>
      <c r="N847" s="117"/>
      <c r="O847" s="117"/>
      <c r="P847" s="117"/>
      <c r="Q847" s="117"/>
      <c r="R847" s="117"/>
      <c r="S847" s="117"/>
      <c r="T847" s="117"/>
      <c r="U847" s="117"/>
      <c r="V847" s="117"/>
    </row>
    <row r="848" spans="3:22" ht="15.75" customHeight="1">
      <c r="C848" s="117"/>
      <c r="D848" s="115"/>
      <c r="E848" s="115"/>
      <c r="F848" s="115"/>
      <c r="G848" s="117"/>
      <c r="H848" s="157"/>
      <c r="I848" s="117"/>
      <c r="J848" s="117"/>
      <c r="K848" s="117"/>
      <c r="L848" s="117"/>
      <c r="M848" s="117"/>
      <c r="N848" s="117"/>
      <c r="O848" s="117"/>
      <c r="P848" s="117"/>
      <c r="Q848" s="117"/>
      <c r="R848" s="117"/>
      <c r="S848" s="117"/>
      <c r="T848" s="117"/>
      <c r="U848" s="117"/>
      <c r="V848" s="117"/>
    </row>
    <row r="849" spans="3:22" ht="15.75" customHeight="1">
      <c r="C849" s="117"/>
      <c r="D849" s="115"/>
      <c r="E849" s="115"/>
      <c r="F849" s="115"/>
      <c r="G849" s="117"/>
      <c r="H849" s="157"/>
      <c r="I849" s="117"/>
      <c r="J849" s="117"/>
      <c r="K849" s="117"/>
      <c r="L849" s="117"/>
      <c r="M849" s="117"/>
      <c r="N849" s="117"/>
      <c r="O849" s="117"/>
      <c r="P849" s="117"/>
      <c r="Q849" s="117"/>
      <c r="R849" s="117"/>
      <c r="S849" s="117"/>
      <c r="T849" s="117"/>
      <c r="U849" s="117"/>
      <c r="V849" s="117"/>
    </row>
    <row r="850" spans="3:22" ht="15.75" customHeight="1">
      <c r="C850" s="117"/>
      <c r="D850" s="115"/>
      <c r="E850" s="115"/>
      <c r="F850" s="115"/>
      <c r="G850" s="117"/>
      <c r="H850" s="157"/>
      <c r="I850" s="117"/>
      <c r="J850" s="117"/>
      <c r="K850" s="117"/>
      <c r="L850" s="117"/>
      <c r="M850" s="117"/>
      <c r="N850" s="117"/>
      <c r="O850" s="117"/>
      <c r="P850" s="117"/>
      <c r="Q850" s="117"/>
      <c r="R850" s="117"/>
      <c r="S850" s="117"/>
      <c r="T850" s="117"/>
      <c r="U850" s="117"/>
      <c r="V850" s="117"/>
    </row>
    <row r="851" spans="3:22" ht="15.75" customHeight="1">
      <c r="C851" s="117"/>
      <c r="D851" s="115"/>
      <c r="E851" s="115"/>
      <c r="F851" s="115"/>
      <c r="G851" s="117"/>
      <c r="H851" s="157"/>
      <c r="I851" s="117"/>
      <c r="J851" s="117"/>
      <c r="K851" s="117"/>
      <c r="L851" s="117"/>
      <c r="M851" s="117"/>
      <c r="N851" s="117"/>
      <c r="O851" s="117"/>
      <c r="P851" s="117"/>
      <c r="Q851" s="117"/>
      <c r="R851" s="117"/>
      <c r="S851" s="117"/>
      <c r="T851" s="117"/>
      <c r="U851" s="117"/>
      <c r="V851" s="117"/>
    </row>
    <row r="852" spans="3:22" ht="15.75" customHeight="1">
      <c r="C852" s="117"/>
      <c r="D852" s="115"/>
      <c r="E852" s="115"/>
      <c r="F852" s="115"/>
      <c r="G852" s="117"/>
      <c r="H852" s="157"/>
      <c r="I852" s="117"/>
      <c r="J852" s="117"/>
      <c r="K852" s="117"/>
      <c r="L852" s="117"/>
      <c r="M852" s="117"/>
      <c r="N852" s="117"/>
      <c r="O852" s="117"/>
      <c r="P852" s="117"/>
      <c r="Q852" s="117"/>
      <c r="R852" s="117"/>
      <c r="S852" s="117"/>
      <c r="T852" s="117"/>
      <c r="U852" s="117"/>
      <c r="V852" s="117"/>
    </row>
    <row r="853" spans="3:22" ht="15.75" customHeight="1">
      <c r="C853" s="117"/>
      <c r="D853" s="115"/>
      <c r="E853" s="115"/>
      <c r="F853" s="115"/>
      <c r="G853" s="117"/>
      <c r="H853" s="157"/>
      <c r="I853" s="117"/>
      <c r="J853" s="117"/>
      <c r="K853" s="117"/>
      <c r="L853" s="117"/>
      <c r="M853" s="117"/>
      <c r="N853" s="117"/>
      <c r="O853" s="117"/>
      <c r="P853" s="117"/>
      <c r="Q853" s="117"/>
      <c r="R853" s="117"/>
      <c r="S853" s="117"/>
      <c r="T853" s="117"/>
      <c r="U853" s="117"/>
      <c r="V853" s="117"/>
    </row>
    <row r="854" spans="3:22" ht="15.75" customHeight="1">
      <c r="C854" s="117"/>
      <c r="D854" s="115"/>
      <c r="E854" s="115"/>
      <c r="F854" s="115"/>
      <c r="G854" s="117"/>
      <c r="H854" s="157"/>
      <c r="I854" s="117"/>
      <c r="J854" s="117"/>
      <c r="K854" s="117"/>
      <c r="L854" s="117"/>
      <c r="M854" s="117"/>
      <c r="N854" s="117"/>
      <c r="O854" s="117"/>
      <c r="P854" s="117"/>
      <c r="Q854" s="117"/>
      <c r="R854" s="117"/>
      <c r="S854" s="117"/>
      <c r="T854" s="117"/>
      <c r="U854" s="117"/>
      <c r="V854" s="117"/>
    </row>
    <row r="855" spans="3:22" ht="15.75" customHeight="1">
      <c r="C855" s="117"/>
      <c r="D855" s="115"/>
      <c r="E855" s="115"/>
      <c r="F855" s="115"/>
      <c r="G855" s="117"/>
      <c r="H855" s="157"/>
      <c r="I855" s="117"/>
      <c r="J855" s="117"/>
      <c r="K855" s="117"/>
      <c r="L855" s="117"/>
      <c r="M855" s="117"/>
      <c r="N855" s="117"/>
      <c r="O855" s="117"/>
      <c r="P855" s="117"/>
      <c r="Q855" s="117"/>
      <c r="R855" s="117"/>
      <c r="S855" s="117"/>
      <c r="T855" s="117"/>
      <c r="U855" s="117"/>
      <c r="V855" s="117"/>
    </row>
    <row r="856" spans="3:22" ht="15.75" customHeight="1">
      <c r="C856" s="117"/>
      <c r="D856" s="115"/>
      <c r="E856" s="115"/>
      <c r="F856" s="115"/>
      <c r="G856" s="117"/>
      <c r="H856" s="157"/>
      <c r="I856" s="117"/>
      <c r="J856" s="117"/>
      <c r="K856" s="117"/>
      <c r="L856" s="117"/>
      <c r="M856" s="117"/>
      <c r="N856" s="117"/>
      <c r="O856" s="117"/>
      <c r="P856" s="117"/>
      <c r="Q856" s="117"/>
      <c r="R856" s="117"/>
      <c r="S856" s="117"/>
      <c r="T856" s="117"/>
      <c r="U856" s="117"/>
      <c r="V856" s="117"/>
    </row>
    <row r="857" spans="3:22" ht="15.75" customHeight="1">
      <c r="C857" s="117"/>
      <c r="D857" s="115"/>
      <c r="E857" s="115"/>
      <c r="F857" s="115"/>
      <c r="G857" s="117"/>
      <c r="H857" s="157"/>
      <c r="I857" s="117"/>
      <c r="J857" s="117"/>
      <c r="K857" s="117"/>
      <c r="L857" s="117"/>
      <c r="M857" s="117"/>
      <c r="N857" s="117"/>
      <c r="O857" s="117"/>
      <c r="P857" s="117"/>
      <c r="Q857" s="117"/>
      <c r="R857" s="117"/>
      <c r="S857" s="117"/>
      <c r="T857" s="117"/>
      <c r="U857" s="117"/>
      <c r="V857" s="117"/>
    </row>
    <row r="858" spans="3:22" ht="15.75" customHeight="1">
      <c r="C858" s="117"/>
      <c r="D858" s="115"/>
      <c r="E858" s="115"/>
      <c r="F858" s="115"/>
      <c r="G858" s="117"/>
      <c r="H858" s="157"/>
      <c r="I858" s="117"/>
      <c r="J858" s="117"/>
      <c r="K858" s="117"/>
      <c r="L858" s="117"/>
      <c r="M858" s="117"/>
      <c r="N858" s="117"/>
      <c r="O858" s="117"/>
      <c r="P858" s="117"/>
      <c r="Q858" s="117"/>
      <c r="R858" s="117"/>
      <c r="S858" s="117"/>
      <c r="T858" s="117"/>
      <c r="U858" s="117"/>
      <c r="V858" s="117"/>
    </row>
    <row r="859" spans="3:22" ht="15.75" customHeight="1">
      <c r="C859" s="117"/>
      <c r="D859" s="115"/>
      <c r="E859" s="115"/>
      <c r="F859" s="115"/>
      <c r="G859" s="117"/>
      <c r="H859" s="157"/>
      <c r="I859" s="117"/>
      <c r="J859" s="117"/>
      <c r="K859" s="117"/>
      <c r="L859" s="117"/>
      <c r="M859" s="117"/>
      <c r="N859" s="117"/>
      <c r="O859" s="117"/>
      <c r="P859" s="117"/>
      <c r="Q859" s="117"/>
      <c r="R859" s="117"/>
      <c r="S859" s="117"/>
      <c r="T859" s="117"/>
      <c r="U859" s="117"/>
      <c r="V859" s="117"/>
    </row>
    <row r="860" spans="3:22" ht="15.75" customHeight="1">
      <c r="C860" s="117"/>
      <c r="D860" s="115"/>
      <c r="E860" s="115"/>
      <c r="F860" s="115"/>
      <c r="G860" s="117"/>
      <c r="H860" s="157"/>
      <c r="I860" s="117"/>
      <c r="J860" s="117"/>
      <c r="K860" s="117"/>
      <c r="L860" s="117"/>
      <c r="M860" s="117"/>
      <c r="N860" s="117"/>
      <c r="O860" s="117"/>
      <c r="P860" s="117"/>
      <c r="Q860" s="117"/>
      <c r="R860" s="117"/>
      <c r="S860" s="117"/>
      <c r="T860" s="117"/>
      <c r="U860" s="117"/>
      <c r="V860" s="117"/>
    </row>
    <row r="861" spans="3:22" ht="15.75" customHeight="1">
      <c r="C861" s="117"/>
      <c r="D861" s="115"/>
      <c r="E861" s="115"/>
      <c r="F861" s="115"/>
      <c r="G861" s="117"/>
      <c r="H861" s="157"/>
      <c r="I861" s="117"/>
      <c r="J861" s="117"/>
      <c r="K861" s="117"/>
      <c r="L861" s="117"/>
      <c r="M861" s="117"/>
      <c r="N861" s="117"/>
      <c r="O861" s="117"/>
      <c r="P861" s="117"/>
      <c r="Q861" s="117"/>
      <c r="R861" s="117"/>
      <c r="S861" s="117"/>
      <c r="T861" s="117"/>
      <c r="U861" s="117"/>
      <c r="V861" s="117"/>
    </row>
    <row r="862" spans="3:22" ht="15.75" customHeight="1">
      <c r="C862" s="117"/>
      <c r="D862" s="115"/>
      <c r="E862" s="115"/>
      <c r="F862" s="115"/>
      <c r="G862" s="117"/>
      <c r="H862" s="157"/>
      <c r="I862" s="117"/>
      <c r="J862" s="117"/>
      <c r="K862" s="117"/>
      <c r="L862" s="117"/>
      <c r="M862" s="117"/>
      <c r="N862" s="117"/>
      <c r="O862" s="117"/>
      <c r="P862" s="117"/>
      <c r="Q862" s="117"/>
      <c r="R862" s="117"/>
      <c r="S862" s="117"/>
      <c r="T862" s="117"/>
      <c r="U862" s="117"/>
      <c r="V862" s="117"/>
    </row>
    <row r="863" spans="3:22" ht="15.75" customHeight="1">
      <c r="C863" s="117"/>
      <c r="D863" s="115"/>
      <c r="E863" s="115"/>
      <c r="F863" s="115"/>
      <c r="G863" s="117"/>
      <c r="H863" s="157"/>
      <c r="I863" s="117"/>
      <c r="J863" s="117"/>
      <c r="K863" s="117"/>
      <c r="L863" s="117"/>
      <c r="M863" s="117"/>
      <c r="N863" s="117"/>
      <c r="O863" s="117"/>
      <c r="P863" s="117"/>
      <c r="Q863" s="117"/>
      <c r="R863" s="117"/>
      <c r="S863" s="117"/>
      <c r="T863" s="117"/>
      <c r="U863" s="117"/>
      <c r="V863" s="117"/>
    </row>
    <row r="864" spans="3:22" ht="15.75" customHeight="1">
      <c r="C864" s="117"/>
      <c r="D864" s="115"/>
      <c r="E864" s="115"/>
      <c r="F864" s="115"/>
      <c r="G864" s="117"/>
      <c r="H864" s="157"/>
      <c r="I864" s="117"/>
      <c r="J864" s="117"/>
      <c r="K864" s="117"/>
      <c r="L864" s="117"/>
      <c r="M864" s="117"/>
      <c r="N864" s="117"/>
      <c r="O864" s="117"/>
      <c r="P864" s="117"/>
      <c r="Q864" s="117"/>
      <c r="R864" s="117"/>
      <c r="S864" s="117"/>
      <c r="T864" s="117"/>
      <c r="U864" s="117"/>
      <c r="V864" s="117"/>
    </row>
    <row r="865" spans="3:22" ht="15.75" customHeight="1">
      <c r="C865" s="117"/>
      <c r="D865" s="115"/>
      <c r="E865" s="115"/>
      <c r="F865" s="115"/>
      <c r="G865" s="117"/>
      <c r="H865" s="157"/>
      <c r="I865" s="117"/>
      <c r="J865" s="117"/>
      <c r="K865" s="117"/>
      <c r="L865" s="117"/>
      <c r="M865" s="117"/>
      <c r="N865" s="117"/>
      <c r="O865" s="117"/>
      <c r="P865" s="117"/>
      <c r="Q865" s="117"/>
      <c r="R865" s="117"/>
      <c r="S865" s="117"/>
      <c r="T865" s="117"/>
      <c r="U865" s="117"/>
      <c r="V865" s="117"/>
    </row>
    <row r="866" spans="3:22" ht="15.75" customHeight="1">
      <c r="C866" s="117"/>
      <c r="D866" s="115"/>
      <c r="E866" s="115"/>
      <c r="F866" s="115"/>
      <c r="G866" s="117"/>
      <c r="H866" s="157"/>
      <c r="I866" s="117"/>
      <c r="J866" s="117"/>
      <c r="K866" s="117"/>
      <c r="L866" s="117"/>
      <c r="M866" s="117"/>
      <c r="N866" s="117"/>
      <c r="O866" s="117"/>
      <c r="P866" s="117"/>
      <c r="Q866" s="117"/>
      <c r="R866" s="117"/>
      <c r="S866" s="117"/>
      <c r="T866" s="117"/>
      <c r="U866" s="117"/>
      <c r="V866" s="117"/>
    </row>
    <row r="867" spans="3:22" ht="15.75" customHeight="1">
      <c r="C867" s="117"/>
      <c r="D867" s="115"/>
      <c r="E867" s="115"/>
      <c r="F867" s="115"/>
      <c r="G867" s="117"/>
      <c r="H867" s="157"/>
      <c r="I867" s="117"/>
      <c r="J867" s="117"/>
      <c r="K867" s="117"/>
      <c r="L867" s="117"/>
      <c r="M867" s="117"/>
      <c r="N867" s="117"/>
      <c r="O867" s="117"/>
      <c r="P867" s="117"/>
      <c r="Q867" s="117"/>
      <c r="R867" s="117"/>
      <c r="S867" s="117"/>
      <c r="T867" s="117"/>
      <c r="U867" s="117"/>
      <c r="V867" s="117"/>
    </row>
    <row r="868" spans="3:22" ht="15.75" customHeight="1">
      <c r="C868" s="117"/>
      <c r="D868" s="115"/>
      <c r="E868" s="115"/>
      <c r="F868" s="115"/>
      <c r="G868" s="117"/>
      <c r="H868" s="157"/>
      <c r="I868" s="117"/>
      <c r="J868" s="117"/>
      <c r="K868" s="117"/>
      <c r="L868" s="117"/>
      <c r="M868" s="117"/>
      <c r="N868" s="117"/>
      <c r="O868" s="117"/>
      <c r="P868" s="117"/>
      <c r="Q868" s="117"/>
      <c r="R868" s="117"/>
      <c r="S868" s="117"/>
      <c r="T868" s="117"/>
      <c r="U868" s="117"/>
      <c r="V868" s="117"/>
    </row>
    <row r="869" spans="3:22" ht="15.75" customHeight="1">
      <c r="C869" s="117"/>
      <c r="D869" s="115"/>
      <c r="E869" s="115"/>
      <c r="F869" s="115"/>
      <c r="G869" s="117"/>
      <c r="H869" s="157"/>
      <c r="I869" s="117"/>
      <c r="J869" s="117"/>
      <c r="K869" s="117"/>
      <c r="L869" s="117"/>
      <c r="M869" s="117"/>
      <c r="N869" s="117"/>
      <c r="O869" s="117"/>
      <c r="P869" s="117"/>
      <c r="Q869" s="117"/>
      <c r="R869" s="117"/>
      <c r="S869" s="117"/>
      <c r="T869" s="117"/>
      <c r="U869" s="117"/>
      <c r="V869" s="117"/>
    </row>
    <row r="870" spans="3:22" ht="15.75" customHeight="1">
      <c r="C870" s="117"/>
      <c r="D870" s="115"/>
      <c r="E870" s="115"/>
      <c r="F870" s="115"/>
      <c r="G870" s="117"/>
      <c r="H870" s="157"/>
      <c r="I870" s="117"/>
      <c r="J870" s="117"/>
      <c r="K870" s="117"/>
      <c r="L870" s="117"/>
      <c r="M870" s="117"/>
      <c r="N870" s="117"/>
      <c r="O870" s="117"/>
      <c r="P870" s="117"/>
      <c r="Q870" s="117"/>
      <c r="R870" s="117"/>
      <c r="S870" s="117"/>
      <c r="T870" s="117"/>
      <c r="U870" s="117"/>
      <c r="V870" s="117"/>
    </row>
    <row r="871" spans="3:22" ht="15.75" customHeight="1">
      <c r="C871" s="117"/>
      <c r="D871" s="115"/>
      <c r="E871" s="115"/>
      <c r="F871" s="115"/>
      <c r="G871" s="117"/>
      <c r="H871" s="157"/>
      <c r="I871" s="117"/>
      <c r="J871" s="117"/>
      <c r="K871" s="117"/>
      <c r="L871" s="117"/>
      <c r="M871" s="117"/>
      <c r="N871" s="117"/>
      <c r="O871" s="117"/>
      <c r="P871" s="117"/>
      <c r="Q871" s="117"/>
      <c r="R871" s="117"/>
      <c r="S871" s="117"/>
      <c r="T871" s="117"/>
      <c r="U871" s="117"/>
      <c r="V871" s="117"/>
    </row>
    <row r="872" spans="3:22" ht="15.75" customHeight="1">
      <c r="C872" s="117"/>
      <c r="D872" s="115"/>
      <c r="E872" s="115"/>
      <c r="F872" s="115"/>
      <c r="G872" s="117"/>
      <c r="H872" s="157"/>
      <c r="I872" s="117"/>
      <c r="J872" s="117"/>
      <c r="K872" s="117"/>
      <c r="L872" s="117"/>
      <c r="M872" s="117"/>
      <c r="N872" s="117"/>
      <c r="O872" s="117"/>
      <c r="P872" s="117"/>
      <c r="Q872" s="117"/>
      <c r="R872" s="117"/>
      <c r="S872" s="117"/>
      <c r="T872" s="117"/>
      <c r="U872" s="117"/>
      <c r="V872" s="117"/>
    </row>
    <row r="873" spans="3:22" ht="15.75" customHeight="1">
      <c r="C873" s="117"/>
      <c r="D873" s="115"/>
      <c r="E873" s="115"/>
      <c r="F873" s="115"/>
      <c r="G873" s="117"/>
      <c r="H873" s="157"/>
      <c r="I873" s="117"/>
      <c r="J873" s="117"/>
      <c r="K873" s="117"/>
      <c r="L873" s="117"/>
      <c r="M873" s="117"/>
      <c r="N873" s="117"/>
      <c r="O873" s="117"/>
      <c r="P873" s="117"/>
      <c r="Q873" s="117"/>
      <c r="R873" s="117"/>
      <c r="S873" s="117"/>
      <c r="T873" s="117"/>
      <c r="U873" s="117"/>
      <c r="V873" s="117"/>
    </row>
    <row r="874" spans="3:22" ht="15.75" customHeight="1">
      <c r="C874" s="117"/>
      <c r="D874" s="115"/>
      <c r="E874" s="115"/>
      <c r="F874" s="115"/>
      <c r="G874" s="117"/>
      <c r="H874" s="157"/>
      <c r="I874" s="117"/>
      <c r="J874" s="117"/>
      <c r="K874" s="117"/>
      <c r="L874" s="117"/>
      <c r="M874" s="117"/>
      <c r="N874" s="117"/>
      <c r="O874" s="117"/>
      <c r="P874" s="117"/>
      <c r="Q874" s="117"/>
      <c r="R874" s="117"/>
      <c r="S874" s="117"/>
      <c r="T874" s="117"/>
      <c r="U874" s="117"/>
      <c r="V874" s="117"/>
    </row>
    <row r="875" spans="3:22" ht="15.75" customHeight="1">
      <c r="C875" s="117"/>
      <c r="D875" s="115"/>
      <c r="E875" s="115"/>
      <c r="F875" s="115"/>
      <c r="G875" s="117"/>
      <c r="H875" s="157"/>
      <c r="I875" s="117"/>
      <c r="J875" s="117"/>
      <c r="K875" s="117"/>
      <c r="L875" s="117"/>
      <c r="M875" s="117"/>
      <c r="N875" s="117"/>
      <c r="O875" s="117"/>
      <c r="P875" s="117"/>
      <c r="Q875" s="117"/>
      <c r="R875" s="117"/>
      <c r="S875" s="117"/>
      <c r="T875" s="117"/>
      <c r="U875" s="117"/>
      <c r="V875" s="117"/>
    </row>
    <row r="876" spans="3:22" ht="15.75" customHeight="1">
      <c r="C876" s="117"/>
      <c r="D876" s="115"/>
      <c r="E876" s="115"/>
      <c r="F876" s="115"/>
      <c r="G876" s="117"/>
      <c r="H876" s="157"/>
      <c r="I876" s="117"/>
      <c r="J876" s="117"/>
      <c r="K876" s="117"/>
      <c r="L876" s="117"/>
      <c r="M876" s="117"/>
      <c r="N876" s="117"/>
      <c r="O876" s="117"/>
      <c r="P876" s="117"/>
      <c r="Q876" s="117"/>
      <c r="R876" s="117"/>
      <c r="S876" s="117"/>
      <c r="T876" s="117"/>
      <c r="U876" s="117"/>
      <c r="V876" s="117"/>
    </row>
    <row r="877" spans="3:22" ht="15.75" customHeight="1">
      <c r="C877" s="117"/>
      <c r="D877" s="115"/>
      <c r="E877" s="115"/>
      <c r="F877" s="115"/>
      <c r="G877" s="117"/>
      <c r="H877" s="157"/>
      <c r="I877" s="117"/>
      <c r="J877" s="117"/>
      <c r="K877" s="117"/>
      <c r="L877" s="117"/>
      <c r="M877" s="117"/>
      <c r="N877" s="117"/>
      <c r="O877" s="117"/>
      <c r="P877" s="117"/>
      <c r="Q877" s="117"/>
      <c r="R877" s="117"/>
      <c r="S877" s="117"/>
      <c r="T877" s="117"/>
      <c r="U877" s="117"/>
      <c r="V877" s="117"/>
    </row>
    <row r="878" spans="3:22" ht="15.75" customHeight="1">
      <c r="C878" s="117"/>
      <c r="D878" s="115"/>
      <c r="E878" s="115"/>
      <c r="F878" s="115"/>
      <c r="G878" s="117"/>
      <c r="H878" s="157"/>
      <c r="I878" s="117"/>
      <c r="J878" s="117"/>
      <c r="K878" s="117"/>
      <c r="L878" s="117"/>
      <c r="M878" s="117"/>
      <c r="N878" s="117"/>
      <c r="O878" s="117"/>
      <c r="P878" s="117"/>
      <c r="Q878" s="117"/>
      <c r="R878" s="117"/>
      <c r="S878" s="117"/>
      <c r="T878" s="117"/>
      <c r="U878" s="117"/>
      <c r="V878" s="117"/>
    </row>
    <row r="879" spans="3:22" ht="15.75" customHeight="1">
      <c r="C879" s="117"/>
      <c r="D879" s="115"/>
      <c r="E879" s="115"/>
      <c r="F879" s="115"/>
      <c r="G879" s="117"/>
      <c r="H879" s="157"/>
      <c r="I879" s="117"/>
      <c r="J879" s="117"/>
      <c r="K879" s="117"/>
      <c r="L879" s="117"/>
      <c r="M879" s="117"/>
      <c r="N879" s="117"/>
      <c r="O879" s="117"/>
      <c r="P879" s="117"/>
      <c r="Q879" s="117"/>
      <c r="R879" s="117"/>
      <c r="S879" s="117"/>
      <c r="T879" s="117"/>
      <c r="U879" s="117"/>
      <c r="V879" s="117"/>
    </row>
    <row r="880" spans="3:22" ht="15.75" customHeight="1">
      <c r="C880" s="117"/>
      <c r="D880" s="115"/>
      <c r="E880" s="115"/>
      <c r="F880" s="115"/>
      <c r="G880" s="117"/>
      <c r="H880" s="157"/>
      <c r="I880" s="117"/>
      <c r="J880" s="117"/>
      <c r="K880" s="117"/>
      <c r="L880" s="117"/>
      <c r="M880" s="117"/>
      <c r="N880" s="117"/>
      <c r="O880" s="117"/>
      <c r="P880" s="117"/>
      <c r="Q880" s="117"/>
      <c r="R880" s="117"/>
      <c r="S880" s="117"/>
      <c r="T880" s="117"/>
      <c r="U880" s="117"/>
      <c r="V880" s="117"/>
    </row>
    <row r="881" spans="3:22" ht="15.75" customHeight="1">
      <c r="C881" s="117"/>
      <c r="D881" s="115"/>
      <c r="E881" s="115"/>
      <c r="F881" s="115"/>
      <c r="G881" s="117"/>
      <c r="H881" s="157"/>
      <c r="I881" s="117"/>
      <c r="J881" s="117"/>
      <c r="K881" s="117"/>
      <c r="L881" s="117"/>
      <c r="M881" s="117"/>
      <c r="N881" s="117"/>
      <c r="O881" s="117"/>
      <c r="P881" s="117"/>
      <c r="Q881" s="117"/>
      <c r="R881" s="117"/>
      <c r="S881" s="117"/>
      <c r="T881" s="117"/>
      <c r="U881" s="117"/>
      <c r="V881" s="117"/>
    </row>
    <row r="882" spans="3:22" ht="15.75" customHeight="1">
      <c r="C882" s="117"/>
      <c r="D882" s="115"/>
      <c r="E882" s="115"/>
      <c r="F882" s="115"/>
      <c r="G882" s="117"/>
      <c r="H882" s="157"/>
      <c r="I882" s="117"/>
      <c r="J882" s="117"/>
      <c r="K882" s="117"/>
      <c r="L882" s="117"/>
      <c r="M882" s="117"/>
      <c r="N882" s="117"/>
      <c r="O882" s="117"/>
      <c r="P882" s="117"/>
      <c r="Q882" s="117"/>
      <c r="R882" s="117"/>
      <c r="S882" s="117"/>
      <c r="T882" s="117"/>
      <c r="U882" s="117"/>
      <c r="V882" s="117"/>
    </row>
    <row r="883" spans="3:22" ht="15.75" customHeight="1">
      <c r="C883" s="117"/>
      <c r="D883" s="115"/>
      <c r="E883" s="115"/>
      <c r="F883" s="115"/>
      <c r="G883" s="117"/>
      <c r="H883" s="157"/>
      <c r="I883" s="117"/>
      <c r="J883" s="117"/>
      <c r="K883" s="117"/>
      <c r="L883" s="117"/>
      <c r="M883" s="117"/>
      <c r="N883" s="117"/>
      <c r="O883" s="117"/>
      <c r="P883" s="117"/>
      <c r="Q883" s="117"/>
      <c r="R883" s="117"/>
      <c r="S883" s="117"/>
      <c r="T883" s="117"/>
      <c r="U883" s="117"/>
      <c r="V883" s="117"/>
    </row>
    <row r="884" spans="3:22" ht="15.75" customHeight="1">
      <c r="C884" s="117"/>
      <c r="D884" s="115"/>
      <c r="E884" s="115"/>
      <c r="F884" s="115"/>
      <c r="G884" s="117"/>
      <c r="H884" s="157"/>
      <c r="I884" s="117"/>
      <c r="J884" s="117"/>
      <c r="K884" s="117"/>
      <c r="L884" s="117"/>
      <c r="M884" s="117"/>
      <c r="N884" s="117"/>
      <c r="O884" s="117"/>
      <c r="P884" s="117"/>
      <c r="Q884" s="117"/>
      <c r="R884" s="117"/>
      <c r="S884" s="117"/>
      <c r="T884" s="117"/>
      <c r="U884" s="117"/>
      <c r="V884" s="117"/>
    </row>
    <row r="885" spans="3:22" ht="15.75" customHeight="1">
      <c r="C885" s="117"/>
      <c r="D885" s="115"/>
      <c r="E885" s="115"/>
      <c r="F885" s="115"/>
      <c r="G885" s="117"/>
      <c r="H885" s="157"/>
      <c r="I885" s="117"/>
      <c r="J885" s="117"/>
      <c r="K885" s="117"/>
      <c r="L885" s="117"/>
      <c r="M885" s="117"/>
      <c r="N885" s="117"/>
      <c r="O885" s="117"/>
      <c r="P885" s="117"/>
      <c r="Q885" s="117"/>
      <c r="R885" s="117"/>
      <c r="S885" s="117"/>
      <c r="T885" s="117"/>
      <c r="U885" s="117"/>
      <c r="V885" s="117"/>
    </row>
    <row r="886" spans="3:22" ht="15.75" customHeight="1">
      <c r="C886" s="117"/>
      <c r="D886" s="115"/>
      <c r="E886" s="115"/>
      <c r="F886" s="115"/>
      <c r="G886" s="117"/>
      <c r="H886" s="157"/>
      <c r="I886" s="117"/>
      <c r="J886" s="117"/>
      <c r="K886" s="117"/>
      <c r="L886" s="117"/>
      <c r="M886" s="117"/>
      <c r="N886" s="117"/>
      <c r="O886" s="117"/>
      <c r="P886" s="117"/>
      <c r="Q886" s="117"/>
      <c r="R886" s="117"/>
      <c r="S886" s="117"/>
      <c r="T886" s="117"/>
      <c r="U886" s="117"/>
      <c r="V886" s="117"/>
    </row>
    <row r="887" spans="3:22" ht="15.75" customHeight="1">
      <c r="C887" s="117"/>
      <c r="D887" s="115"/>
      <c r="E887" s="115"/>
      <c r="F887" s="115"/>
      <c r="G887" s="117"/>
      <c r="H887" s="157"/>
      <c r="I887" s="117"/>
      <c r="J887" s="117"/>
      <c r="K887" s="117"/>
      <c r="L887" s="117"/>
      <c r="M887" s="117"/>
      <c r="N887" s="117"/>
      <c r="O887" s="117"/>
      <c r="P887" s="117"/>
      <c r="Q887" s="117"/>
      <c r="R887" s="117"/>
      <c r="S887" s="117"/>
      <c r="T887" s="117"/>
      <c r="U887" s="117"/>
      <c r="V887" s="117"/>
    </row>
    <row r="888" spans="3:22" ht="15.75" customHeight="1">
      <c r="C888" s="117"/>
      <c r="D888" s="115"/>
      <c r="E888" s="115"/>
      <c r="F888" s="115"/>
      <c r="G888" s="117"/>
      <c r="H888" s="157"/>
      <c r="I888" s="117"/>
      <c r="J888" s="117"/>
      <c r="K888" s="117"/>
      <c r="L888" s="117"/>
      <c r="M888" s="117"/>
      <c r="N888" s="117"/>
      <c r="O888" s="117"/>
      <c r="P888" s="117"/>
      <c r="Q888" s="117"/>
      <c r="R888" s="117"/>
      <c r="S888" s="117"/>
      <c r="T888" s="117"/>
      <c r="U888" s="117"/>
      <c r="V888" s="117"/>
    </row>
    <row r="889" spans="3:22" ht="15.75" customHeight="1">
      <c r="C889" s="117"/>
      <c r="D889" s="115"/>
      <c r="E889" s="115"/>
      <c r="F889" s="115"/>
      <c r="G889" s="117"/>
      <c r="H889" s="157"/>
      <c r="I889" s="117"/>
      <c r="J889" s="117"/>
      <c r="K889" s="117"/>
      <c r="L889" s="117"/>
      <c r="M889" s="117"/>
      <c r="N889" s="117"/>
      <c r="O889" s="117"/>
      <c r="P889" s="117"/>
      <c r="Q889" s="117"/>
      <c r="R889" s="117"/>
      <c r="S889" s="117"/>
      <c r="T889" s="117"/>
      <c r="U889" s="117"/>
      <c r="V889" s="117"/>
    </row>
    <row r="890" spans="3:22" ht="15.75" customHeight="1">
      <c r="C890" s="117"/>
      <c r="D890" s="115"/>
      <c r="E890" s="115"/>
      <c r="F890" s="115"/>
      <c r="G890" s="117"/>
      <c r="H890" s="157"/>
      <c r="I890" s="117"/>
      <c r="J890" s="117"/>
      <c r="K890" s="117"/>
      <c r="L890" s="117"/>
      <c r="M890" s="117"/>
      <c r="N890" s="117"/>
      <c r="O890" s="117"/>
      <c r="P890" s="117"/>
      <c r="Q890" s="117"/>
      <c r="R890" s="117"/>
      <c r="S890" s="117"/>
      <c r="T890" s="117"/>
      <c r="U890" s="117"/>
      <c r="V890" s="117"/>
    </row>
    <row r="891" spans="3:22" ht="15.75" customHeight="1">
      <c r="C891" s="117"/>
      <c r="D891" s="115"/>
      <c r="E891" s="115"/>
      <c r="F891" s="115"/>
      <c r="G891" s="117"/>
      <c r="H891" s="157"/>
      <c r="I891" s="117"/>
      <c r="J891" s="117"/>
      <c r="K891" s="117"/>
      <c r="L891" s="117"/>
      <c r="M891" s="117"/>
      <c r="N891" s="117"/>
      <c r="O891" s="117"/>
      <c r="P891" s="117"/>
      <c r="Q891" s="117"/>
      <c r="R891" s="117"/>
      <c r="S891" s="117"/>
      <c r="T891" s="117"/>
      <c r="U891" s="117"/>
      <c r="V891" s="117"/>
    </row>
    <row r="892" spans="3:22" ht="15.75" customHeight="1">
      <c r="C892" s="117"/>
      <c r="D892" s="115"/>
      <c r="E892" s="115"/>
      <c r="F892" s="115"/>
      <c r="G892" s="117"/>
      <c r="H892" s="157"/>
      <c r="I892" s="117"/>
      <c r="J892" s="117"/>
      <c r="K892" s="117"/>
      <c r="L892" s="117"/>
      <c r="M892" s="117"/>
      <c r="N892" s="117"/>
      <c r="O892" s="117"/>
      <c r="P892" s="117"/>
      <c r="Q892" s="117"/>
      <c r="R892" s="117"/>
      <c r="S892" s="117"/>
      <c r="T892" s="117"/>
      <c r="U892" s="117"/>
      <c r="V892" s="117"/>
    </row>
    <row r="893" spans="3:22" ht="15.75" customHeight="1">
      <c r="C893" s="117"/>
      <c r="D893" s="115"/>
      <c r="E893" s="115"/>
      <c r="F893" s="115"/>
      <c r="G893" s="117"/>
      <c r="H893" s="157"/>
      <c r="I893" s="117"/>
      <c r="J893" s="117"/>
      <c r="K893" s="117"/>
      <c r="L893" s="117"/>
      <c r="M893" s="117"/>
      <c r="N893" s="117"/>
      <c r="O893" s="117"/>
      <c r="P893" s="117"/>
      <c r="Q893" s="117"/>
      <c r="R893" s="117"/>
      <c r="S893" s="117"/>
      <c r="T893" s="117"/>
      <c r="U893" s="117"/>
      <c r="V893" s="117"/>
    </row>
    <row r="894" spans="3:22" ht="15.75" customHeight="1">
      <c r="C894" s="117"/>
      <c r="D894" s="115"/>
      <c r="E894" s="115"/>
      <c r="F894" s="115"/>
      <c r="G894" s="117"/>
      <c r="H894" s="157"/>
      <c r="I894" s="117"/>
      <c r="J894" s="117"/>
      <c r="K894" s="117"/>
      <c r="L894" s="117"/>
      <c r="M894" s="117"/>
      <c r="N894" s="117"/>
      <c r="O894" s="117"/>
      <c r="P894" s="117"/>
      <c r="Q894" s="117"/>
      <c r="R894" s="117"/>
      <c r="S894" s="117"/>
      <c r="T894" s="117"/>
      <c r="U894" s="117"/>
      <c r="V894" s="117"/>
    </row>
    <row r="895" spans="3:22" ht="15.75" customHeight="1">
      <c r="C895" s="117"/>
      <c r="D895" s="115"/>
      <c r="E895" s="115"/>
      <c r="F895" s="115"/>
      <c r="G895" s="117"/>
      <c r="H895" s="157"/>
      <c r="I895" s="117"/>
      <c r="J895" s="117"/>
      <c r="K895" s="117"/>
      <c r="L895" s="117"/>
      <c r="M895" s="117"/>
      <c r="N895" s="117"/>
      <c r="O895" s="117"/>
      <c r="P895" s="117"/>
      <c r="Q895" s="117"/>
      <c r="R895" s="117"/>
      <c r="S895" s="117"/>
      <c r="T895" s="117"/>
      <c r="U895" s="117"/>
      <c r="V895" s="117"/>
    </row>
    <row r="896" spans="3:22" ht="15.75" customHeight="1">
      <c r="C896" s="117"/>
      <c r="D896" s="115"/>
      <c r="E896" s="115"/>
      <c r="F896" s="115"/>
      <c r="G896" s="117"/>
      <c r="H896" s="157"/>
      <c r="I896" s="117"/>
      <c r="J896" s="117"/>
      <c r="K896" s="117"/>
      <c r="L896" s="117"/>
      <c r="M896" s="117"/>
      <c r="N896" s="117"/>
      <c r="O896" s="117"/>
      <c r="P896" s="117"/>
      <c r="Q896" s="117"/>
      <c r="R896" s="117"/>
      <c r="S896" s="117"/>
      <c r="T896" s="117"/>
      <c r="U896" s="117"/>
      <c r="V896" s="117"/>
    </row>
    <row r="897" spans="3:22" ht="15.75" customHeight="1">
      <c r="C897" s="117"/>
      <c r="D897" s="115"/>
      <c r="E897" s="115"/>
      <c r="F897" s="115"/>
      <c r="G897" s="117"/>
      <c r="H897" s="157"/>
      <c r="I897" s="117"/>
      <c r="J897" s="117"/>
      <c r="K897" s="117"/>
      <c r="L897" s="117"/>
      <c r="M897" s="117"/>
      <c r="N897" s="117"/>
      <c r="O897" s="117"/>
      <c r="P897" s="117"/>
      <c r="Q897" s="117"/>
      <c r="R897" s="117"/>
      <c r="S897" s="117"/>
      <c r="T897" s="117"/>
      <c r="U897" s="117"/>
      <c r="V897" s="117"/>
    </row>
    <row r="898" spans="3:22" ht="15.75" customHeight="1">
      <c r="C898" s="117"/>
      <c r="D898" s="115"/>
      <c r="E898" s="115"/>
      <c r="F898" s="115"/>
      <c r="G898" s="117"/>
      <c r="H898" s="157"/>
      <c r="I898" s="117"/>
      <c r="J898" s="117"/>
      <c r="K898" s="117"/>
      <c r="L898" s="117"/>
      <c r="M898" s="117"/>
      <c r="N898" s="117"/>
      <c r="O898" s="117"/>
      <c r="P898" s="117"/>
      <c r="Q898" s="117"/>
      <c r="R898" s="117"/>
      <c r="S898" s="117"/>
      <c r="T898" s="117"/>
      <c r="U898" s="117"/>
      <c r="V898" s="117"/>
    </row>
    <row r="899" spans="3:22" ht="15.75" customHeight="1">
      <c r="C899" s="117"/>
      <c r="D899" s="115"/>
      <c r="E899" s="115"/>
      <c r="F899" s="115"/>
      <c r="G899" s="117"/>
      <c r="H899" s="157"/>
      <c r="I899" s="117"/>
      <c r="J899" s="117"/>
      <c r="K899" s="117"/>
      <c r="L899" s="117"/>
      <c r="M899" s="117"/>
      <c r="N899" s="117"/>
      <c r="O899" s="117"/>
      <c r="P899" s="117"/>
      <c r="Q899" s="117"/>
      <c r="R899" s="117"/>
      <c r="S899" s="117"/>
      <c r="T899" s="117"/>
      <c r="U899" s="117"/>
      <c r="V899" s="117"/>
    </row>
    <row r="900" spans="3:22" ht="15.75" customHeight="1">
      <c r="C900" s="117"/>
      <c r="D900" s="115"/>
      <c r="E900" s="115"/>
      <c r="F900" s="115"/>
      <c r="G900" s="117"/>
      <c r="H900" s="157"/>
      <c r="I900" s="117"/>
      <c r="J900" s="117"/>
      <c r="K900" s="117"/>
      <c r="L900" s="117"/>
      <c r="M900" s="117"/>
      <c r="N900" s="117"/>
      <c r="O900" s="117"/>
      <c r="P900" s="117"/>
      <c r="Q900" s="117"/>
      <c r="R900" s="117"/>
      <c r="S900" s="117"/>
      <c r="T900" s="117"/>
      <c r="U900" s="117"/>
      <c r="V900" s="117"/>
    </row>
    <row r="901" spans="3:22" ht="15.75" customHeight="1">
      <c r="C901" s="117"/>
      <c r="D901" s="115"/>
      <c r="E901" s="115"/>
      <c r="F901" s="115"/>
      <c r="G901" s="117"/>
      <c r="H901" s="157"/>
      <c r="I901" s="117"/>
      <c r="J901" s="117"/>
      <c r="K901" s="117"/>
      <c r="L901" s="117"/>
      <c r="M901" s="117"/>
      <c r="N901" s="117"/>
      <c r="O901" s="117"/>
      <c r="P901" s="117"/>
      <c r="Q901" s="117"/>
      <c r="R901" s="117"/>
      <c r="S901" s="117"/>
      <c r="T901" s="117"/>
      <c r="U901" s="117"/>
      <c r="V901" s="117"/>
    </row>
    <row r="902" spans="3:22" ht="15.75" customHeight="1">
      <c r="C902" s="117"/>
      <c r="D902" s="115"/>
      <c r="E902" s="115"/>
      <c r="F902" s="115"/>
      <c r="G902" s="117"/>
      <c r="H902" s="157"/>
      <c r="I902" s="117"/>
      <c r="J902" s="117"/>
      <c r="K902" s="117"/>
      <c r="L902" s="117"/>
      <c r="M902" s="117"/>
      <c r="N902" s="117"/>
      <c r="O902" s="117"/>
      <c r="P902" s="117"/>
      <c r="Q902" s="117"/>
      <c r="R902" s="117"/>
      <c r="S902" s="117"/>
      <c r="T902" s="117"/>
      <c r="U902" s="117"/>
      <c r="V902" s="117"/>
    </row>
    <row r="903" spans="3:22" ht="15.75" customHeight="1">
      <c r="C903" s="117"/>
      <c r="D903" s="115"/>
      <c r="E903" s="115"/>
      <c r="F903" s="115"/>
      <c r="G903" s="117"/>
      <c r="H903" s="157"/>
      <c r="I903" s="117"/>
      <c r="J903" s="117"/>
      <c r="K903" s="117"/>
      <c r="L903" s="117"/>
      <c r="M903" s="117"/>
      <c r="N903" s="117"/>
      <c r="O903" s="117"/>
      <c r="P903" s="117"/>
      <c r="Q903" s="117"/>
      <c r="R903" s="117"/>
      <c r="S903" s="117"/>
      <c r="T903" s="117"/>
      <c r="U903" s="117"/>
      <c r="V903" s="117"/>
    </row>
    <row r="904" spans="3:22" ht="15.75" customHeight="1">
      <c r="C904" s="117"/>
      <c r="D904" s="115"/>
      <c r="E904" s="115"/>
      <c r="F904" s="115"/>
      <c r="G904" s="117"/>
      <c r="H904" s="157"/>
      <c r="I904" s="117"/>
      <c r="J904" s="117"/>
      <c r="K904" s="117"/>
      <c r="L904" s="117"/>
      <c r="M904" s="117"/>
      <c r="N904" s="117"/>
      <c r="O904" s="117"/>
      <c r="P904" s="117"/>
      <c r="Q904" s="117"/>
      <c r="R904" s="117"/>
      <c r="S904" s="117"/>
      <c r="T904" s="117"/>
      <c r="U904" s="117"/>
      <c r="V904" s="117"/>
    </row>
    <row r="905" spans="3:22" ht="15.75" customHeight="1">
      <c r="C905" s="117"/>
      <c r="D905" s="115"/>
      <c r="E905" s="115"/>
      <c r="F905" s="115"/>
      <c r="G905" s="117"/>
      <c r="H905" s="157"/>
      <c r="I905" s="117"/>
      <c r="J905" s="117"/>
      <c r="K905" s="117"/>
      <c r="L905" s="117"/>
      <c r="M905" s="117"/>
      <c r="N905" s="117"/>
      <c r="O905" s="117"/>
      <c r="P905" s="117"/>
      <c r="Q905" s="117"/>
      <c r="R905" s="117"/>
      <c r="S905" s="117"/>
      <c r="T905" s="117"/>
      <c r="U905" s="117"/>
      <c r="V905" s="117"/>
    </row>
    <row r="906" spans="3:22" ht="15.75" customHeight="1">
      <c r="C906" s="117"/>
      <c r="D906" s="115"/>
      <c r="E906" s="115"/>
      <c r="F906" s="115"/>
      <c r="G906" s="117"/>
      <c r="H906" s="157"/>
      <c r="I906" s="117"/>
      <c r="J906" s="117"/>
      <c r="K906" s="117"/>
      <c r="L906" s="117"/>
      <c r="M906" s="117"/>
      <c r="N906" s="117"/>
      <c r="O906" s="117"/>
      <c r="P906" s="117"/>
      <c r="Q906" s="117"/>
      <c r="R906" s="117"/>
      <c r="S906" s="117"/>
      <c r="T906" s="117"/>
      <c r="U906" s="117"/>
      <c r="V906" s="117"/>
    </row>
    <row r="907" spans="3:22" ht="15.75" customHeight="1">
      <c r="C907" s="117"/>
      <c r="D907" s="115"/>
      <c r="E907" s="115"/>
      <c r="F907" s="115"/>
      <c r="G907" s="117"/>
      <c r="H907" s="157"/>
      <c r="I907" s="117"/>
      <c r="J907" s="117"/>
      <c r="K907" s="117"/>
      <c r="L907" s="117"/>
      <c r="M907" s="117"/>
      <c r="N907" s="117"/>
      <c r="O907" s="117"/>
      <c r="P907" s="117"/>
      <c r="Q907" s="117"/>
      <c r="R907" s="117"/>
      <c r="S907" s="117"/>
      <c r="T907" s="117"/>
      <c r="U907" s="117"/>
      <c r="V907" s="117"/>
    </row>
    <row r="908" spans="3:22" ht="15.75" customHeight="1">
      <c r="C908" s="117"/>
      <c r="D908" s="115"/>
      <c r="E908" s="115"/>
      <c r="F908" s="115"/>
      <c r="G908" s="117"/>
      <c r="H908" s="157"/>
      <c r="I908" s="117"/>
      <c r="J908" s="117"/>
      <c r="K908" s="117"/>
      <c r="L908" s="117"/>
      <c r="M908" s="117"/>
      <c r="N908" s="117"/>
      <c r="O908" s="117"/>
      <c r="P908" s="117"/>
      <c r="Q908" s="117"/>
      <c r="R908" s="117"/>
      <c r="S908" s="117"/>
      <c r="T908" s="117"/>
      <c r="U908" s="117"/>
      <c r="V908" s="117"/>
    </row>
    <row r="909" spans="3:22" ht="15.75" customHeight="1">
      <c r="C909" s="117"/>
      <c r="D909" s="115"/>
      <c r="E909" s="115"/>
      <c r="F909" s="115"/>
      <c r="G909" s="117"/>
      <c r="H909" s="157"/>
      <c r="I909" s="117"/>
      <c r="J909" s="117"/>
      <c r="K909" s="117"/>
      <c r="L909" s="117"/>
      <c r="M909" s="117"/>
      <c r="N909" s="117"/>
      <c r="O909" s="117"/>
      <c r="P909" s="117"/>
      <c r="Q909" s="117"/>
      <c r="R909" s="117"/>
      <c r="S909" s="117"/>
      <c r="T909" s="117"/>
      <c r="U909" s="117"/>
      <c r="V909" s="117"/>
    </row>
    <row r="910" spans="3:22" ht="15.75" customHeight="1">
      <c r="C910" s="117"/>
      <c r="D910" s="115"/>
      <c r="E910" s="115"/>
      <c r="F910" s="115"/>
      <c r="G910" s="117"/>
      <c r="H910" s="157"/>
      <c r="I910" s="117"/>
      <c r="J910" s="117"/>
      <c r="K910" s="117"/>
      <c r="L910" s="117"/>
      <c r="M910" s="117"/>
      <c r="N910" s="117"/>
      <c r="O910" s="117"/>
      <c r="P910" s="117"/>
      <c r="Q910" s="117"/>
      <c r="R910" s="117"/>
      <c r="S910" s="117"/>
      <c r="T910" s="117"/>
      <c r="U910" s="117"/>
      <c r="V910" s="117"/>
    </row>
    <row r="911" spans="3:22" ht="15.75" customHeight="1">
      <c r="C911" s="117"/>
      <c r="D911" s="115"/>
      <c r="E911" s="115"/>
      <c r="F911" s="115"/>
      <c r="G911" s="117"/>
      <c r="H911" s="157"/>
      <c r="I911" s="117"/>
      <c r="J911" s="117"/>
      <c r="K911" s="117"/>
      <c r="L911" s="117"/>
      <c r="M911" s="117"/>
      <c r="N911" s="117"/>
      <c r="O911" s="117"/>
      <c r="P911" s="117"/>
      <c r="Q911" s="117"/>
      <c r="R911" s="117"/>
      <c r="S911" s="117"/>
      <c r="T911" s="117"/>
      <c r="U911" s="117"/>
      <c r="V911" s="117"/>
    </row>
    <row r="912" spans="3:22" ht="15.75" customHeight="1">
      <c r="C912" s="117"/>
      <c r="D912" s="115"/>
      <c r="E912" s="115"/>
      <c r="F912" s="115"/>
      <c r="G912" s="117"/>
      <c r="H912" s="157"/>
      <c r="I912" s="117"/>
      <c r="J912" s="117"/>
      <c r="K912" s="117"/>
      <c r="L912" s="117"/>
      <c r="M912" s="117"/>
      <c r="N912" s="117"/>
      <c r="O912" s="117"/>
      <c r="P912" s="117"/>
      <c r="Q912" s="117"/>
      <c r="R912" s="117"/>
      <c r="S912" s="117"/>
      <c r="T912" s="117"/>
      <c r="U912" s="117"/>
      <c r="V912" s="117"/>
    </row>
    <row r="913" spans="3:22" ht="15.75" customHeight="1">
      <c r="C913" s="117"/>
      <c r="D913" s="115"/>
      <c r="E913" s="115"/>
      <c r="F913" s="115"/>
      <c r="G913" s="117"/>
      <c r="H913" s="157"/>
      <c r="I913" s="117"/>
      <c r="J913" s="117"/>
      <c r="K913" s="117"/>
      <c r="L913" s="117"/>
      <c r="M913" s="117"/>
      <c r="N913" s="117"/>
      <c r="O913" s="117"/>
      <c r="P913" s="117"/>
      <c r="Q913" s="117"/>
      <c r="R913" s="117"/>
      <c r="S913" s="117"/>
      <c r="T913" s="117"/>
      <c r="U913" s="117"/>
      <c r="V913" s="117"/>
    </row>
    <row r="914" spans="3:22" ht="15.75" customHeight="1">
      <c r="C914" s="117"/>
      <c r="D914" s="115"/>
      <c r="E914" s="115"/>
      <c r="F914" s="115"/>
      <c r="G914" s="117"/>
      <c r="H914" s="157"/>
      <c r="I914" s="117"/>
      <c r="J914" s="117"/>
      <c r="K914" s="117"/>
      <c r="L914" s="117"/>
      <c r="M914" s="117"/>
      <c r="N914" s="117"/>
      <c r="O914" s="117"/>
      <c r="P914" s="117"/>
      <c r="Q914" s="117"/>
      <c r="R914" s="117"/>
      <c r="S914" s="117"/>
      <c r="T914" s="117"/>
      <c r="U914" s="117"/>
      <c r="V914" s="117"/>
    </row>
    <row r="915" spans="3:22" ht="15.75" customHeight="1">
      <c r="C915" s="117"/>
      <c r="D915" s="115"/>
      <c r="E915" s="115"/>
      <c r="F915" s="115"/>
      <c r="G915" s="117"/>
      <c r="H915" s="157"/>
      <c r="I915" s="117"/>
      <c r="J915" s="117"/>
      <c r="K915" s="117"/>
      <c r="L915" s="117"/>
      <c r="M915" s="117"/>
      <c r="N915" s="117"/>
      <c r="O915" s="117"/>
      <c r="P915" s="117"/>
      <c r="Q915" s="117"/>
      <c r="R915" s="117"/>
      <c r="S915" s="117"/>
      <c r="T915" s="117"/>
      <c r="U915" s="117"/>
      <c r="V915" s="117"/>
    </row>
    <row r="916" spans="3:22" ht="15.75" customHeight="1">
      <c r="C916" s="117"/>
      <c r="D916" s="115"/>
      <c r="E916" s="115"/>
      <c r="F916" s="115"/>
      <c r="G916" s="117"/>
      <c r="H916" s="157"/>
      <c r="I916" s="117"/>
      <c r="J916" s="117"/>
      <c r="K916" s="117"/>
      <c r="L916" s="117"/>
      <c r="M916" s="117"/>
      <c r="N916" s="117"/>
      <c r="O916" s="117"/>
      <c r="P916" s="117"/>
      <c r="Q916" s="117"/>
      <c r="R916" s="117"/>
      <c r="S916" s="117"/>
      <c r="T916" s="117"/>
      <c r="U916" s="117"/>
      <c r="V916" s="117"/>
    </row>
    <row r="917" spans="3:22" ht="15.75" customHeight="1">
      <c r="C917" s="117"/>
      <c r="D917" s="115"/>
      <c r="E917" s="115"/>
      <c r="F917" s="115"/>
      <c r="G917" s="117"/>
      <c r="H917" s="157"/>
      <c r="I917" s="117"/>
      <c r="J917" s="117"/>
      <c r="K917" s="117"/>
      <c r="L917" s="117"/>
      <c r="M917" s="117"/>
      <c r="N917" s="117"/>
      <c r="O917" s="117"/>
      <c r="P917" s="117"/>
      <c r="Q917" s="117"/>
      <c r="R917" s="117"/>
      <c r="S917" s="117"/>
      <c r="T917" s="117"/>
      <c r="U917" s="117"/>
      <c r="V917" s="117"/>
    </row>
    <row r="918" spans="3:22" ht="15.75" customHeight="1">
      <c r="C918" s="117"/>
      <c r="D918" s="115"/>
      <c r="E918" s="115"/>
      <c r="F918" s="115"/>
      <c r="G918" s="117"/>
      <c r="H918" s="157"/>
      <c r="I918" s="117"/>
      <c r="J918" s="117"/>
      <c r="K918" s="117"/>
      <c r="L918" s="117"/>
      <c r="M918" s="117"/>
      <c r="N918" s="117"/>
      <c r="O918" s="117"/>
      <c r="P918" s="117"/>
      <c r="Q918" s="117"/>
      <c r="R918" s="117"/>
      <c r="S918" s="117"/>
      <c r="T918" s="117"/>
      <c r="U918" s="117"/>
      <c r="V918" s="117"/>
    </row>
    <row r="919" spans="3:22" ht="15.75" customHeight="1">
      <c r="C919" s="117"/>
      <c r="D919" s="115"/>
      <c r="E919" s="115"/>
      <c r="F919" s="115"/>
      <c r="G919" s="117"/>
      <c r="H919" s="157"/>
      <c r="I919" s="117"/>
      <c r="J919" s="117"/>
      <c r="K919" s="117"/>
      <c r="L919" s="117"/>
      <c r="M919" s="117"/>
      <c r="N919" s="117"/>
      <c r="O919" s="117"/>
      <c r="P919" s="117"/>
      <c r="Q919" s="117"/>
      <c r="R919" s="117"/>
      <c r="S919" s="117"/>
      <c r="T919" s="117"/>
      <c r="U919" s="117"/>
      <c r="V919" s="117"/>
    </row>
    <row r="920" spans="3:22" ht="15.75" customHeight="1">
      <c r="C920" s="117"/>
      <c r="D920" s="115"/>
      <c r="E920" s="115"/>
      <c r="F920" s="115"/>
      <c r="G920" s="117"/>
      <c r="H920" s="157"/>
      <c r="I920" s="117"/>
      <c r="J920" s="117"/>
      <c r="K920" s="117"/>
      <c r="L920" s="117"/>
      <c r="M920" s="117"/>
      <c r="N920" s="117"/>
      <c r="O920" s="117"/>
      <c r="P920" s="117"/>
      <c r="Q920" s="117"/>
      <c r="R920" s="117"/>
      <c r="S920" s="117"/>
      <c r="T920" s="117"/>
      <c r="U920" s="117"/>
      <c r="V920" s="117"/>
    </row>
    <row r="921" spans="3:22" ht="15.75" customHeight="1">
      <c r="C921" s="117"/>
      <c r="D921" s="115"/>
      <c r="E921" s="115"/>
      <c r="F921" s="115"/>
      <c r="G921" s="117"/>
      <c r="H921" s="157"/>
      <c r="I921" s="117"/>
      <c r="J921" s="117"/>
      <c r="K921" s="117"/>
      <c r="L921" s="117"/>
      <c r="M921" s="117"/>
      <c r="N921" s="117"/>
      <c r="O921" s="117"/>
      <c r="P921" s="117"/>
      <c r="Q921" s="117"/>
      <c r="R921" s="117"/>
      <c r="S921" s="117"/>
      <c r="T921" s="117"/>
      <c r="U921" s="117"/>
      <c r="V921" s="117"/>
    </row>
    <row r="922" spans="3:22" ht="15.75" customHeight="1">
      <c r="C922" s="117"/>
      <c r="D922" s="115"/>
      <c r="E922" s="115"/>
      <c r="F922" s="115"/>
      <c r="G922" s="117"/>
      <c r="H922" s="157"/>
      <c r="I922" s="117"/>
      <c r="J922" s="117"/>
      <c r="K922" s="117"/>
      <c r="L922" s="117"/>
      <c r="M922" s="117"/>
      <c r="N922" s="117"/>
      <c r="O922" s="117"/>
      <c r="P922" s="117"/>
      <c r="Q922" s="117"/>
      <c r="R922" s="117"/>
      <c r="S922" s="117"/>
      <c r="T922" s="117"/>
      <c r="U922" s="117"/>
      <c r="V922" s="117"/>
    </row>
    <row r="923" spans="3:22" ht="15.75" customHeight="1">
      <c r="C923" s="117"/>
      <c r="D923" s="115"/>
      <c r="E923" s="115"/>
      <c r="F923" s="115"/>
      <c r="G923" s="117"/>
      <c r="H923" s="157"/>
      <c r="I923" s="117"/>
      <c r="J923" s="117"/>
      <c r="K923" s="117"/>
      <c r="L923" s="117"/>
      <c r="M923" s="117"/>
      <c r="N923" s="117"/>
      <c r="O923" s="117"/>
      <c r="P923" s="117"/>
      <c r="Q923" s="117"/>
      <c r="R923" s="117"/>
      <c r="S923" s="117"/>
      <c r="T923" s="117"/>
      <c r="U923" s="117"/>
      <c r="V923" s="117"/>
    </row>
    <row r="924" spans="3:22" ht="15.75" customHeight="1">
      <c r="C924" s="117"/>
      <c r="D924" s="115"/>
      <c r="E924" s="115"/>
      <c r="F924" s="115"/>
      <c r="G924" s="117"/>
      <c r="H924" s="157"/>
      <c r="I924" s="117"/>
      <c r="J924" s="117"/>
      <c r="K924" s="117"/>
      <c r="L924" s="117"/>
      <c r="M924" s="117"/>
      <c r="N924" s="117"/>
      <c r="O924" s="117"/>
      <c r="P924" s="117"/>
      <c r="Q924" s="117"/>
      <c r="R924" s="117"/>
      <c r="S924" s="117"/>
      <c r="T924" s="117"/>
      <c r="U924" s="117"/>
      <c r="V924" s="117"/>
    </row>
    <row r="925" spans="3:22" ht="15.75" customHeight="1">
      <c r="C925" s="117"/>
      <c r="D925" s="115"/>
      <c r="E925" s="115"/>
      <c r="F925" s="115"/>
      <c r="G925" s="117"/>
      <c r="H925" s="157"/>
      <c r="I925" s="117"/>
      <c r="J925" s="117"/>
      <c r="K925" s="117"/>
      <c r="L925" s="117"/>
      <c r="M925" s="117"/>
      <c r="N925" s="117"/>
      <c r="O925" s="117"/>
      <c r="P925" s="117"/>
      <c r="Q925" s="117"/>
      <c r="R925" s="117"/>
      <c r="S925" s="117"/>
      <c r="T925" s="117"/>
      <c r="U925" s="117"/>
      <c r="V925" s="117"/>
    </row>
    <row r="926" spans="3:22" ht="15.75" customHeight="1">
      <c r="C926" s="117"/>
      <c r="D926" s="115"/>
      <c r="E926" s="115"/>
      <c r="F926" s="115"/>
      <c r="G926" s="117"/>
      <c r="H926" s="157"/>
      <c r="I926" s="117"/>
      <c r="J926" s="117"/>
      <c r="K926" s="117"/>
      <c r="L926" s="117"/>
      <c r="M926" s="117"/>
      <c r="N926" s="117"/>
      <c r="O926" s="117"/>
      <c r="P926" s="117"/>
      <c r="Q926" s="117"/>
      <c r="R926" s="117"/>
      <c r="S926" s="117"/>
      <c r="T926" s="117"/>
      <c r="U926" s="117"/>
      <c r="V926" s="117"/>
    </row>
    <row r="927" spans="3:22" ht="15.75" customHeight="1">
      <c r="C927" s="117"/>
      <c r="D927" s="115"/>
      <c r="E927" s="115"/>
      <c r="F927" s="115"/>
      <c r="G927" s="117"/>
      <c r="H927" s="157"/>
      <c r="I927" s="117"/>
      <c r="J927" s="117"/>
      <c r="K927" s="117"/>
      <c r="L927" s="117"/>
      <c r="M927" s="117"/>
      <c r="N927" s="117"/>
      <c r="O927" s="117"/>
      <c r="P927" s="117"/>
      <c r="Q927" s="117"/>
      <c r="R927" s="117"/>
      <c r="S927" s="117"/>
      <c r="T927" s="117"/>
      <c r="U927" s="117"/>
      <c r="V927" s="117"/>
    </row>
    <row r="928" spans="3:22" ht="15.75" customHeight="1">
      <c r="C928" s="117"/>
      <c r="D928" s="115"/>
      <c r="E928" s="115"/>
      <c r="F928" s="115"/>
      <c r="G928" s="117"/>
      <c r="H928" s="157"/>
      <c r="I928" s="117"/>
      <c r="J928" s="117"/>
      <c r="K928" s="117"/>
      <c r="L928" s="117"/>
      <c r="M928" s="117"/>
      <c r="N928" s="117"/>
      <c r="O928" s="117"/>
      <c r="P928" s="117"/>
      <c r="Q928" s="117"/>
      <c r="R928" s="117"/>
      <c r="S928" s="117"/>
      <c r="T928" s="117"/>
      <c r="U928" s="117"/>
      <c r="V928" s="117"/>
    </row>
    <row r="929" spans="3:22" ht="15.75" customHeight="1">
      <c r="C929" s="117"/>
      <c r="D929" s="115"/>
      <c r="E929" s="115"/>
      <c r="F929" s="115"/>
      <c r="G929" s="117"/>
      <c r="H929" s="157"/>
      <c r="I929" s="117"/>
      <c r="J929" s="117"/>
      <c r="K929" s="117"/>
      <c r="L929" s="117"/>
      <c r="M929" s="117"/>
      <c r="N929" s="117"/>
      <c r="O929" s="117"/>
      <c r="P929" s="117"/>
      <c r="Q929" s="117"/>
      <c r="R929" s="117"/>
      <c r="S929" s="117"/>
      <c r="T929" s="117"/>
      <c r="U929" s="117"/>
      <c r="V929" s="117"/>
    </row>
    <row r="930" spans="3:22" ht="15.75" customHeight="1">
      <c r="C930" s="117"/>
      <c r="D930" s="115"/>
      <c r="E930" s="115"/>
      <c r="F930" s="115"/>
      <c r="G930" s="117"/>
      <c r="H930" s="157"/>
      <c r="I930" s="117"/>
      <c r="J930" s="117"/>
      <c r="K930" s="117"/>
      <c r="L930" s="117"/>
      <c r="M930" s="117"/>
      <c r="N930" s="117"/>
      <c r="O930" s="117"/>
      <c r="P930" s="117"/>
      <c r="Q930" s="117"/>
      <c r="R930" s="117"/>
      <c r="S930" s="117"/>
      <c r="T930" s="117"/>
      <c r="U930" s="117"/>
      <c r="V930" s="117"/>
    </row>
    <row r="931" spans="3:22" ht="15.75" customHeight="1">
      <c r="C931" s="117"/>
      <c r="D931" s="115"/>
      <c r="E931" s="115"/>
      <c r="F931" s="115"/>
      <c r="G931" s="117"/>
      <c r="H931" s="157"/>
      <c r="I931" s="117"/>
      <c r="J931" s="117"/>
      <c r="K931" s="117"/>
      <c r="L931" s="117"/>
      <c r="M931" s="117"/>
      <c r="N931" s="117"/>
      <c r="O931" s="117"/>
      <c r="P931" s="117"/>
      <c r="Q931" s="117"/>
      <c r="R931" s="117"/>
      <c r="S931" s="117"/>
      <c r="T931" s="117"/>
      <c r="U931" s="117"/>
      <c r="V931" s="117"/>
    </row>
    <row r="932" spans="3:22" ht="15.75" customHeight="1">
      <c r="C932" s="117"/>
      <c r="D932" s="115"/>
      <c r="E932" s="115"/>
      <c r="F932" s="115"/>
      <c r="G932" s="117"/>
      <c r="H932" s="157"/>
      <c r="I932" s="117"/>
      <c r="J932" s="117"/>
      <c r="K932" s="117"/>
      <c r="L932" s="117"/>
      <c r="M932" s="117"/>
      <c r="N932" s="117"/>
      <c r="O932" s="117"/>
      <c r="P932" s="117"/>
      <c r="Q932" s="117"/>
      <c r="R932" s="117"/>
      <c r="S932" s="117"/>
      <c r="T932" s="117"/>
      <c r="U932" s="117"/>
      <c r="V932" s="117"/>
    </row>
    <row r="933" spans="3:22" ht="15.75" customHeight="1">
      <c r="C933" s="117"/>
      <c r="D933" s="115"/>
      <c r="E933" s="115"/>
      <c r="F933" s="115"/>
      <c r="G933" s="117"/>
      <c r="H933" s="157"/>
      <c r="I933" s="117"/>
      <c r="J933" s="117"/>
      <c r="K933" s="117"/>
      <c r="L933" s="117"/>
      <c r="M933" s="117"/>
      <c r="N933" s="117"/>
      <c r="O933" s="117"/>
      <c r="P933" s="117"/>
      <c r="Q933" s="117"/>
      <c r="R933" s="117"/>
      <c r="S933" s="117"/>
      <c r="T933" s="117"/>
      <c r="U933" s="117"/>
      <c r="V933" s="117"/>
    </row>
    <row r="934" spans="3:22" ht="15.75" customHeight="1">
      <c r="C934" s="117"/>
      <c r="D934" s="115"/>
      <c r="E934" s="115"/>
      <c r="F934" s="115"/>
      <c r="G934" s="117"/>
      <c r="H934" s="157"/>
      <c r="I934" s="117"/>
      <c r="J934" s="117"/>
      <c r="K934" s="117"/>
      <c r="L934" s="117"/>
      <c r="M934" s="117"/>
      <c r="N934" s="117"/>
      <c r="O934" s="117"/>
      <c r="P934" s="117"/>
      <c r="Q934" s="117"/>
      <c r="R934" s="117"/>
      <c r="S934" s="117"/>
      <c r="T934" s="117"/>
      <c r="U934" s="117"/>
      <c r="V934" s="117"/>
    </row>
    <row r="935" spans="3:22" ht="15.75" customHeight="1">
      <c r="C935" s="117"/>
      <c r="D935" s="115"/>
      <c r="E935" s="115"/>
      <c r="F935" s="115"/>
      <c r="G935" s="117"/>
      <c r="H935" s="157"/>
      <c r="I935" s="117"/>
      <c r="J935" s="117"/>
      <c r="K935" s="117"/>
      <c r="L935" s="117"/>
      <c r="M935" s="117"/>
      <c r="N935" s="117"/>
      <c r="O935" s="117"/>
      <c r="P935" s="117"/>
      <c r="Q935" s="117"/>
      <c r="R935" s="117"/>
      <c r="S935" s="117"/>
      <c r="T935" s="117"/>
      <c r="U935" s="117"/>
      <c r="V935" s="117"/>
    </row>
    <row r="936" spans="3:22" ht="15.75" customHeight="1">
      <c r="C936" s="117"/>
      <c r="D936" s="115"/>
      <c r="E936" s="115"/>
      <c r="F936" s="115"/>
      <c r="G936" s="117"/>
      <c r="H936" s="157"/>
      <c r="I936" s="117"/>
      <c r="J936" s="117"/>
      <c r="K936" s="117"/>
      <c r="L936" s="117"/>
      <c r="M936" s="117"/>
      <c r="N936" s="117"/>
      <c r="O936" s="117"/>
      <c r="P936" s="117"/>
      <c r="Q936" s="117"/>
      <c r="R936" s="117"/>
      <c r="S936" s="117"/>
      <c r="T936" s="117"/>
      <c r="U936" s="117"/>
      <c r="V936" s="117"/>
    </row>
    <row r="937" spans="3:22" ht="15.75" customHeight="1">
      <c r="C937" s="117"/>
      <c r="D937" s="115"/>
      <c r="E937" s="115"/>
      <c r="F937" s="115"/>
      <c r="G937" s="117"/>
      <c r="H937" s="157"/>
      <c r="I937" s="117"/>
      <c r="J937" s="117"/>
      <c r="K937" s="117"/>
      <c r="L937" s="117"/>
      <c r="M937" s="117"/>
      <c r="N937" s="117"/>
      <c r="O937" s="117"/>
      <c r="P937" s="117"/>
      <c r="Q937" s="117"/>
      <c r="R937" s="117"/>
      <c r="S937" s="117"/>
      <c r="T937" s="117"/>
      <c r="U937" s="117"/>
      <c r="V937" s="117"/>
    </row>
    <row r="938" spans="3:22" ht="15.75" customHeight="1">
      <c r="C938" s="117"/>
      <c r="D938" s="115"/>
      <c r="E938" s="115"/>
      <c r="F938" s="115"/>
      <c r="G938" s="117"/>
      <c r="H938" s="157"/>
      <c r="I938" s="117"/>
      <c r="J938" s="117"/>
      <c r="K938" s="117"/>
      <c r="L938" s="117"/>
      <c r="M938" s="117"/>
      <c r="N938" s="117"/>
      <c r="O938" s="117"/>
      <c r="P938" s="117"/>
      <c r="Q938" s="117"/>
      <c r="R938" s="117"/>
      <c r="S938" s="117"/>
      <c r="T938" s="117"/>
      <c r="U938" s="117"/>
      <c r="V938" s="117"/>
    </row>
    <row r="939" spans="3:22" ht="15.75" customHeight="1">
      <c r="C939" s="117"/>
      <c r="D939" s="115"/>
      <c r="E939" s="115"/>
      <c r="F939" s="115"/>
      <c r="G939" s="117"/>
      <c r="H939" s="157"/>
      <c r="I939" s="117"/>
      <c r="J939" s="117"/>
      <c r="K939" s="117"/>
      <c r="L939" s="117"/>
      <c r="M939" s="117"/>
      <c r="N939" s="117"/>
      <c r="O939" s="117"/>
      <c r="P939" s="117"/>
      <c r="Q939" s="117"/>
      <c r="R939" s="117"/>
      <c r="S939" s="117"/>
      <c r="T939" s="117"/>
      <c r="U939" s="117"/>
      <c r="V939" s="117"/>
    </row>
    <row r="940" spans="3:22" ht="15.75" customHeight="1">
      <c r="C940" s="117"/>
      <c r="D940" s="115"/>
      <c r="E940" s="115"/>
      <c r="F940" s="115"/>
      <c r="G940" s="117"/>
      <c r="H940" s="157"/>
      <c r="I940" s="117"/>
      <c r="J940" s="117"/>
      <c r="K940" s="117"/>
      <c r="L940" s="117"/>
      <c r="M940" s="117"/>
      <c r="N940" s="117"/>
      <c r="O940" s="117"/>
      <c r="P940" s="117"/>
      <c r="Q940" s="117"/>
      <c r="R940" s="117"/>
      <c r="S940" s="117"/>
      <c r="T940" s="117"/>
      <c r="U940" s="117"/>
      <c r="V940" s="117"/>
    </row>
    <row r="941" spans="3:22" ht="15.75" customHeight="1">
      <c r="C941" s="117"/>
      <c r="D941" s="115"/>
      <c r="E941" s="115"/>
      <c r="F941" s="115"/>
      <c r="G941" s="117"/>
      <c r="H941" s="157"/>
      <c r="I941" s="117"/>
      <c r="J941" s="117"/>
      <c r="K941" s="117"/>
      <c r="L941" s="117"/>
      <c r="M941" s="117"/>
      <c r="N941" s="117"/>
      <c r="O941" s="117"/>
      <c r="P941" s="117"/>
      <c r="Q941" s="117"/>
      <c r="R941" s="117"/>
      <c r="S941" s="117"/>
      <c r="T941" s="117"/>
      <c r="U941" s="117"/>
      <c r="V941" s="117"/>
    </row>
    <row r="942" spans="3:22" ht="15.75" customHeight="1">
      <c r="C942" s="117"/>
      <c r="D942" s="115"/>
      <c r="E942" s="115"/>
      <c r="F942" s="115"/>
      <c r="G942" s="117"/>
      <c r="H942" s="157"/>
      <c r="I942" s="117"/>
      <c r="J942" s="117"/>
      <c r="K942" s="117"/>
      <c r="L942" s="117"/>
      <c r="M942" s="117"/>
      <c r="N942" s="117"/>
      <c r="O942" s="117"/>
      <c r="P942" s="117"/>
      <c r="Q942" s="117"/>
      <c r="R942" s="117"/>
      <c r="S942" s="117"/>
      <c r="T942" s="117"/>
      <c r="U942" s="117"/>
      <c r="V942" s="117"/>
    </row>
    <row r="943" spans="3:22" ht="15.75" customHeight="1">
      <c r="C943" s="117"/>
      <c r="D943" s="115"/>
      <c r="E943" s="115"/>
      <c r="F943" s="115"/>
      <c r="G943" s="117"/>
      <c r="H943" s="157"/>
      <c r="I943" s="117"/>
      <c r="J943" s="117"/>
      <c r="K943" s="117"/>
      <c r="L943" s="117"/>
      <c r="M943" s="117"/>
      <c r="N943" s="117"/>
      <c r="O943" s="117"/>
      <c r="P943" s="117"/>
      <c r="Q943" s="117"/>
      <c r="R943" s="117"/>
      <c r="S943" s="117"/>
      <c r="T943" s="117"/>
      <c r="U943" s="117"/>
      <c r="V943" s="117"/>
    </row>
    <row r="944" spans="3:22" ht="15.75" customHeight="1">
      <c r="C944" s="117"/>
      <c r="D944" s="115"/>
      <c r="E944" s="115"/>
      <c r="F944" s="115"/>
      <c r="G944" s="117"/>
      <c r="H944" s="157"/>
      <c r="I944" s="117"/>
      <c r="J944" s="117"/>
      <c r="K944" s="117"/>
      <c r="L944" s="117"/>
      <c r="M944" s="117"/>
      <c r="N944" s="117"/>
      <c r="O944" s="117"/>
      <c r="P944" s="117"/>
      <c r="Q944" s="117"/>
      <c r="R944" s="117"/>
      <c r="S944" s="117"/>
      <c r="T944" s="117"/>
      <c r="U944" s="117"/>
      <c r="V944" s="117"/>
    </row>
    <row r="945" spans="3:22" ht="15.75" customHeight="1">
      <c r="C945" s="117"/>
      <c r="D945" s="115"/>
      <c r="E945" s="115"/>
      <c r="F945" s="115"/>
      <c r="G945" s="117"/>
      <c r="H945" s="157"/>
      <c r="I945" s="117"/>
      <c r="J945" s="117"/>
      <c r="K945" s="117"/>
      <c r="L945" s="117"/>
      <c r="M945" s="117"/>
      <c r="N945" s="117"/>
      <c r="O945" s="117"/>
      <c r="P945" s="117"/>
      <c r="Q945" s="117"/>
      <c r="R945" s="117"/>
      <c r="S945" s="117"/>
      <c r="T945" s="117"/>
      <c r="U945" s="117"/>
      <c r="V945" s="117"/>
    </row>
    <row r="946" spans="3:22" ht="15.75" customHeight="1">
      <c r="C946" s="117"/>
      <c r="D946" s="115"/>
      <c r="E946" s="115"/>
      <c r="F946" s="115"/>
      <c r="G946" s="117"/>
      <c r="H946" s="157"/>
      <c r="I946" s="117"/>
      <c r="J946" s="117"/>
      <c r="K946" s="117"/>
      <c r="L946" s="117"/>
      <c r="M946" s="117"/>
      <c r="N946" s="117"/>
      <c r="O946" s="117"/>
      <c r="P946" s="117"/>
      <c r="Q946" s="117"/>
      <c r="R946" s="117"/>
      <c r="S946" s="117"/>
      <c r="T946" s="117"/>
      <c r="U946" s="117"/>
      <c r="V946" s="117"/>
    </row>
    <row r="947" spans="3:22" ht="15.75" customHeight="1">
      <c r="C947" s="117"/>
      <c r="D947" s="115"/>
      <c r="E947" s="115"/>
      <c r="F947" s="115"/>
      <c r="G947" s="117"/>
      <c r="H947" s="157"/>
      <c r="I947" s="117"/>
      <c r="J947" s="117"/>
      <c r="K947" s="117"/>
      <c r="L947" s="117"/>
      <c r="M947" s="117"/>
      <c r="N947" s="117"/>
      <c r="O947" s="117"/>
      <c r="P947" s="117"/>
      <c r="Q947" s="117"/>
      <c r="R947" s="117"/>
      <c r="S947" s="117"/>
      <c r="T947" s="117"/>
      <c r="U947" s="117"/>
      <c r="V947" s="117"/>
    </row>
    <row r="948" spans="3:22" ht="15.75" customHeight="1">
      <c r="C948" s="117"/>
      <c r="D948" s="115"/>
      <c r="E948" s="115"/>
      <c r="F948" s="115"/>
      <c r="G948" s="117"/>
      <c r="H948" s="157"/>
      <c r="I948" s="117"/>
      <c r="J948" s="117"/>
      <c r="K948" s="117"/>
      <c r="L948" s="117"/>
      <c r="M948" s="117"/>
      <c r="N948" s="117"/>
      <c r="O948" s="117"/>
      <c r="P948" s="117"/>
      <c r="Q948" s="117"/>
      <c r="R948" s="117"/>
      <c r="S948" s="117"/>
      <c r="T948" s="117"/>
      <c r="U948" s="117"/>
      <c r="V948" s="117"/>
    </row>
    <row r="949" spans="3:22" ht="15.75" customHeight="1">
      <c r="C949" s="117"/>
      <c r="D949" s="115"/>
      <c r="E949" s="115"/>
      <c r="F949" s="115"/>
      <c r="G949" s="117"/>
      <c r="H949" s="157"/>
      <c r="I949" s="117"/>
      <c r="J949" s="117"/>
      <c r="K949" s="117"/>
      <c r="L949" s="117"/>
      <c r="M949" s="117"/>
      <c r="N949" s="117"/>
      <c r="O949" s="117"/>
      <c r="P949" s="117"/>
      <c r="Q949" s="117"/>
      <c r="R949" s="117"/>
      <c r="S949" s="117"/>
      <c r="T949" s="117"/>
      <c r="U949" s="117"/>
      <c r="V949" s="117"/>
    </row>
    <row r="950" spans="3:22" ht="15.75" customHeight="1">
      <c r="C950" s="117"/>
      <c r="D950" s="115"/>
      <c r="E950" s="115"/>
      <c r="F950" s="115"/>
      <c r="G950" s="117"/>
      <c r="H950" s="157"/>
      <c r="I950" s="117"/>
      <c r="J950" s="117"/>
      <c r="K950" s="117"/>
      <c r="L950" s="117"/>
      <c r="M950" s="117"/>
      <c r="N950" s="117"/>
      <c r="O950" s="117"/>
      <c r="P950" s="117"/>
      <c r="Q950" s="117"/>
      <c r="R950" s="117"/>
      <c r="S950" s="117"/>
      <c r="T950" s="117"/>
      <c r="U950" s="117"/>
      <c r="V950" s="117"/>
    </row>
    <row r="951" spans="3:22" ht="15.75" customHeight="1">
      <c r="C951" s="117"/>
      <c r="D951" s="115"/>
      <c r="E951" s="115"/>
      <c r="F951" s="115"/>
      <c r="G951" s="117"/>
      <c r="H951" s="157"/>
      <c r="I951" s="117"/>
      <c r="J951" s="117"/>
      <c r="K951" s="117"/>
      <c r="L951" s="117"/>
      <c r="M951" s="117"/>
      <c r="N951" s="117"/>
      <c r="O951" s="117"/>
      <c r="P951" s="117"/>
      <c r="Q951" s="117"/>
      <c r="R951" s="117"/>
      <c r="S951" s="117"/>
      <c r="T951" s="117"/>
      <c r="U951" s="117"/>
      <c r="V951" s="117"/>
    </row>
    <row r="952" spans="3:22" ht="15.75" customHeight="1">
      <c r="C952" s="117"/>
      <c r="D952" s="115"/>
      <c r="E952" s="115"/>
      <c r="F952" s="115"/>
      <c r="G952" s="117"/>
      <c r="H952" s="157"/>
      <c r="I952" s="117"/>
      <c r="J952" s="117"/>
      <c r="K952" s="117"/>
      <c r="L952" s="117"/>
      <c r="M952" s="117"/>
      <c r="N952" s="117"/>
      <c r="O952" s="117"/>
      <c r="P952" s="117"/>
      <c r="Q952" s="117"/>
      <c r="R952" s="117"/>
      <c r="S952" s="117"/>
      <c r="T952" s="117"/>
      <c r="U952" s="117"/>
      <c r="V952" s="117"/>
    </row>
    <row r="953" spans="3:22" ht="15.75" customHeight="1">
      <c r="C953" s="117"/>
      <c r="D953" s="115"/>
      <c r="E953" s="115"/>
      <c r="F953" s="115"/>
      <c r="G953" s="117"/>
      <c r="H953" s="157"/>
      <c r="I953" s="117"/>
      <c r="J953" s="117"/>
      <c r="K953" s="117"/>
      <c r="L953" s="117"/>
      <c r="M953" s="117"/>
      <c r="N953" s="117"/>
      <c r="O953" s="117"/>
      <c r="P953" s="117"/>
      <c r="Q953" s="117"/>
      <c r="R953" s="117"/>
      <c r="S953" s="117"/>
      <c r="T953" s="117"/>
      <c r="U953" s="117"/>
      <c r="V953" s="117"/>
    </row>
    <row r="954" spans="3:22" ht="15.75" customHeight="1">
      <c r="C954" s="117"/>
      <c r="D954" s="115"/>
      <c r="E954" s="115"/>
      <c r="F954" s="115"/>
      <c r="G954" s="117"/>
      <c r="H954" s="157"/>
      <c r="I954" s="117"/>
      <c r="J954" s="117"/>
      <c r="K954" s="117"/>
      <c r="L954" s="117"/>
      <c r="M954" s="117"/>
      <c r="N954" s="117"/>
      <c r="O954" s="117"/>
      <c r="P954" s="117"/>
      <c r="Q954" s="117"/>
      <c r="R954" s="117"/>
      <c r="S954" s="117"/>
      <c r="T954" s="117"/>
      <c r="U954" s="117"/>
      <c r="V954" s="117"/>
    </row>
    <row r="955" spans="3:22" ht="15.75" customHeight="1">
      <c r="C955" s="117"/>
      <c r="D955" s="115"/>
      <c r="E955" s="115"/>
      <c r="F955" s="115"/>
      <c r="G955" s="117"/>
      <c r="H955" s="157"/>
      <c r="I955" s="117"/>
      <c r="J955" s="117"/>
      <c r="K955" s="117"/>
      <c r="L955" s="117"/>
      <c r="M955" s="117"/>
      <c r="N955" s="117"/>
      <c r="O955" s="117"/>
      <c r="P955" s="117"/>
      <c r="Q955" s="117"/>
      <c r="R955" s="117"/>
      <c r="S955" s="117"/>
      <c r="T955" s="117"/>
      <c r="U955" s="117"/>
      <c r="V955" s="117"/>
    </row>
    <row r="956" spans="3:22" ht="15.75" customHeight="1">
      <c r="C956" s="117"/>
      <c r="D956" s="115"/>
      <c r="E956" s="115"/>
      <c r="F956" s="115"/>
      <c r="G956" s="117"/>
      <c r="H956" s="157"/>
      <c r="I956" s="117"/>
      <c r="J956" s="117"/>
      <c r="K956" s="117"/>
      <c r="L956" s="117"/>
      <c r="M956" s="117"/>
      <c r="N956" s="117"/>
      <c r="O956" s="117"/>
      <c r="P956" s="117"/>
      <c r="Q956" s="117"/>
      <c r="R956" s="117"/>
      <c r="S956" s="117"/>
      <c r="T956" s="117"/>
      <c r="U956" s="117"/>
      <c r="V956" s="117"/>
    </row>
    <row r="957" spans="3:22" ht="15.75" customHeight="1">
      <c r="C957" s="117"/>
      <c r="D957" s="115"/>
      <c r="E957" s="115"/>
      <c r="F957" s="115"/>
      <c r="G957" s="117"/>
      <c r="H957" s="157"/>
      <c r="I957" s="117"/>
      <c r="J957" s="117"/>
      <c r="K957" s="117"/>
      <c r="L957" s="117"/>
      <c r="M957" s="117"/>
      <c r="N957" s="117"/>
      <c r="O957" s="117"/>
      <c r="P957" s="117"/>
      <c r="Q957" s="117"/>
      <c r="R957" s="117"/>
      <c r="S957" s="117"/>
      <c r="T957" s="117"/>
      <c r="U957" s="117"/>
      <c r="V957" s="117"/>
    </row>
    <row r="958" spans="3:22" ht="15.75" customHeight="1">
      <c r="C958" s="117"/>
      <c r="D958" s="115"/>
      <c r="E958" s="115"/>
      <c r="F958" s="115"/>
      <c r="G958" s="117"/>
      <c r="H958" s="157"/>
      <c r="I958" s="117"/>
      <c r="J958" s="117"/>
      <c r="K958" s="117"/>
      <c r="L958" s="117"/>
      <c r="M958" s="117"/>
      <c r="N958" s="117"/>
      <c r="O958" s="117"/>
      <c r="P958" s="117"/>
      <c r="Q958" s="117"/>
      <c r="R958" s="117"/>
      <c r="S958" s="117"/>
      <c r="T958" s="117"/>
      <c r="U958" s="117"/>
      <c r="V958" s="117"/>
    </row>
    <row r="959" spans="3:22" ht="15.75" customHeight="1">
      <c r="C959" s="117"/>
      <c r="D959" s="115"/>
      <c r="E959" s="115"/>
      <c r="F959" s="115"/>
      <c r="G959" s="117"/>
      <c r="H959" s="157"/>
      <c r="I959" s="117"/>
      <c r="J959" s="117"/>
      <c r="K959" s="117"/>
      <c r="L959" s="117"/>
      <c r="M959" s="117"/>
      <c r="N959" s="117"/>
      <c r="O959" s="117"/>
      <c r="P959" s="117"/>
      <c r="Q959" s="117"/>
      <c r="R959" s="117"/>
      <c r="S959" s="117"/>
      <c r="T959" s="117"/>
      <c r="U959" s="117"/>
      <c r="V959" s="117"/>
    </row>
    <row r="960" spans="3:22" ht="15.75" customHeight="1">
      <c r="C960" s="117"/>
      <c r="D960" s="115"/>
      <c r="E960" s="115"/>
      <c r="F960" s="115"/>
      <c r="G960" s="117"/>
      <c r="H960" s="157"/>
      <c r="I960" s="117"/>
      <c r="J960" s="117"/>
      <c r="K960" s="117"/>
      <c r="L960" s="117"/>
      <c r="M960" s="117"/>
      <c r="N960" s="117"/>
      <c r="O960" s="117"/>
      <c r="P960" s="117"/>
      <c r="Q960" s="117"/>
      <c r="R960" s="117"/>
      <c r="S960" s="117"/>
      <c r="T960" s="117"/>
      <c r="U960" s="117"/>
      <c r="V960" s="117"/>
    </row>
    <row r="961" spans="3:22" ht="15.75" customHeight="1">
      <c r="C961" s="117"/>
      <c r="D961" s="115"/>
      <c r="E961" s="115"/>
      <c r="F961" s="115"/>
      <c r="G961" s="117"/>
      <c r="H961" s="157"/>
      <c r="I961" s="117"/>
      <c r="J961" s="117"/>
      <c r="K961" s="117"/>
      <c r="L961" s="117"/>
      <c r="M961" s="117"/>
      <c r="N961" s="117"/>
      <c r="O961" s="117"/>
      <c r="P961" s="117"/>
      <c r="Q961" s="117"/>
      <c r="R961" s="117"/>
      <c r="S961" s="117"/>
      <c r="T961" s="117"/>
      <c r="U961" s="117"/>
      <c r="V961" s="117"/>
    </row>
    <row r="962" spans="3:22" ht="15.75" customHeight="1">
      <c r="C962" s="117"/>
      <c r="D962" s="115"/>
      <c r="E962" s="115"/>
      <c r="F962" s="115"/>
      <c r="G962" s="117"/>
      <c r="H962" s="157"/>
      <c r="I962" s="117"/>
      <c r="J962" s="117"/>
      <c r="K962" s="117"/>
      <c r="L962" s="117"/>
      <c r="M962" s="117"/>
      <c r="N962" s="117"/>
      <c r="O962" s="117"/>
      <c r="P962" s="117"/>
      <c r="Q962" s="117"/>
      <c r="R962" s="117"/>
      <c r="S962" s="117"/>
      <c r="T962" s="117"/>
      <c r="U962" s="117"/>
      <c r="V962" s="117"/>
    </row>
    <row r="963" spans="3:22" ht="15.75" customHeight="1">
      <c r="C963" s="117"/>
      <c r="D963" s="115"/>
      <c r="E963" s="115"/>
      <c r="F963" s="115"/>
      <c r="G963" s="117"/>
      <c r="H963" s="157"/>
      <c r="I963" s="117"/>
      <c r="J963" s="117"/>
      <c r="K963" s="117"/>
      <c r="L963" s="117"/>
      <c r="M963" s="117"/>
      <c r="N963" s="117"/>
      <c r="O963" s="117"/>
      <c r="P963" s="117"/>
      <c r="Q963" s="117"/>
      <c r="R963" s="117"/>
      <c r="S963" s="117"/>
      <c r="T963" s="117"/>
      <c r="U963" s="117"/>
      <c r="V963" s="117"/>
    </row>
    <row r="964" spans="3:22" ht="15.75" customHeight="1">
      <c r="C964" s="117"/>
      <c r="D964" s="115"/>
      <c r="E964" s="115"/>
      <c r="F964" s="115"/>
      <c r="G964" s="117"/>
      <c r="H964" s="157"/>
      <c r="I964" s="117"/>
      <c r="J964" s="117"/>
      <c r="K964" s="117"/>
      <c r="L964" s="117"/>
      <c r="M964" s="117"/>
      <c r="N964" s="117"/>
      <c r="O964" s="117"/>
      <c r="P964" s="117"/>
      <c r="Q964" s="117"/>
      <c r="R964" s="117"/>
      <c r="S964" s="117"/>
      <c r="T964" s="117"/>
      <c r="U964" s="117"/>
      <c r="V964" s="117"/>
    </row>
    <row r="965" spans="3:22" ht="15.75" customHeight="1">
      <c r="C965" s="117"/>
      <c r="D965" s="115"/>
      <c r="E965" s="115"/>
      <c r="F965" s="115"/>
      <c r="G965" s="117"/>
      <c r="H965" s="157"/>
      <c r="I965" s="117"/>
      <c r="J965" s="117"/>
      <c r="K965" s="117"/>
      <c r="L965" s="117"/>
      <c r="M965" s="117"/>
      <c r="N965" s="117"/>
      <c r="O965" s="117"/>
      <c r="P965" s="117"/>
      <c r="Q965" s="117"/>
      <c r="R965" s="117"/>
      <c r="S965" s="117"/>
      <c r="T965" s="117"/>
      <c r="U965" s="117"/>
      <c r="V965" s="117"/>
    </row>
    <row r="966" spans="3:22" ht="15.75" customHeight="1">
      <c r="C966" s="117"/>
      <c r="D966" s="115"/>
      <c r="E966" s="115"/>
      <c r="F966" s="115"/>
      <c r="G966" s="117"/>
      <c r="H966" s="157"/>
      <c r="I966" s="117"/>
      <c r="J966" s="117"/>
      <c r="K966" s="117"/>
      <c r="L966" s="117"/>
      <c r="M966" s="117"/>
      <c r="N966" s="117"/>
      <c r="O966" s="117"/>
      <c r="P966" s="117"/>
      <c r="Q966" s="117"/>
      <c r="R966" s="117"/>
      <c r="S966" s="117"/>
      <c r="T966" s="117"/>
      <c r="U966" s="117"/>
      <c r="V966" s="117"/>
    </row>
    <row r="967" spans="3:22" ht="15.75" customHeight="1">
      <c r="C967" s="117"/>
      <c r="D967" s="115"/>
      <c r="E967" s="115"/>
      <c r="F967" s="115"/>
      <c r="G967" s="117"/>
      <c r="H967" s="157"/>
      <c r="I967" s="117"/>
      <c r="J967" s="117"/>
      <c r="K967" s="117"/>
      <c r="L967" s="117"/>
      <c r="M967" s="117"/>
      <c r="N967" s="117"/>
      <c r="O967" s="117"/>
      <c r="P967" s="117"/>
      <c r="Q967" s="117"/>
      <c r="R967" s="117"/>
      <c r="S967" s="117"/>
      <c r="T967" s="117"/>
      <c r="U967" s="117"/>
      <c r="V967" s="117"/>
    </row>
    <row r="968" spans="3:22" ht="15.75" customHeight="1">
      <c r="C968" s="117"/>
      <c r="D968" s="115"/>
      <c r="E968" s="115"/>
      <c r="F968" s="115"/>
      <c r="G968" s="117"/>
      <c r="H968" s="157"/>
      <c r="I968" s="117"/>
      <c r="J968" s="117"/>
      <c r="K968" s="117"/>
      <c r="L968" s="117"/>
      <c r="M968" s="117"/>
      <c r="N968" s="117"/>
      <c r="O968" s="117"/>
      <c r="P968" s="117"/>
      <c r="Q968" s="117"/>
      <c r="R968" s="117"/>
      <c r="S968" s="117"/>
      <c r="T968" s="117"/>
      <c r="U968" s="117"/>
      <c r="V968" s="117"/>
    </row>
    <row r="969" spans="3:22" ht="15.75" customHeight="1">
      <c r="C969" s="117"/>
      <c r="D969" s="115"/>
      <c r="E969" s="115"/>
      <c r="F969" s="115"/>
      <c r="G969" s="117"/>
      <c r="H969" s="157"/>
      <c r="I969" s="117"/>
      <c r="J969" s="117"/>
      <c r="K969" s="117"/>
      <c r="L969" s="117"/>
      <c r="M969" s="117"/>
      <c r="N969" s="117"/>
      <c r="O969" s="117"/>
      <c r="P969" s="117"/>
      <c r="Q969" s="117"/>
      <c r="R969" s="117"/>
      <c r="S969" s="117"/>
      <c r="T969" s="117"/>
      <c r="U969" s="117"/>
      <c r="V969" s="117"/>
    </row>
    <row r="970" spans="3:22" ht="15.75" customHeight="1">
      <c r="C970" s="117"/>
      <c r="D970" s="115"/>
      <c r="E970" s="115"/>
      <c r="F970" s="115"/>
      <c r="G970" s="117"/>
      <c r="H970" s="157"/>
      <c r="I970" s="117"/>
      <c r="J970" s="117"/>
      <c r="K970" s="117"/>
      <c r="L970" s="117"/>
      <c r="M970" s="117"/>
      <c r="N970" s="117"/>
      <c r="O970" s="117"/>
      <c r="P970" s="117"/>
      <c r="Q970" s="117"/>
      <c r="R970" s="117"/>
      <c r="S970" s="117"/>
      <c r="T970" s="117"/>
      <c r="U970" s="117"/>
      <c r="V970" s="117"/>
    </row>
    <row r="971" spans="3:22" ht="15.75" customHeight="1">
      <c r="C971" s="117"/>
      <c r="D971" s="115"/>
      <c r="E971" s="115"/>
      <c r="F971" s="115"/>
      <c r="G971" s="117"/>
      <c r="H971" s="157"/>
      <c r="I971" s="117"/>
      <c r="J971" s="117"/>
      <c r="K971" s="117"/>
      <c r="L971" s="117"/>
      <c r="M971" s="117"/>
      <c r="N971" s="117"/>
      <c r="O971" s="117"/>
      <c r="P971" s="117"/>
      <c r="Q971" s="117"/>
      <c r="R971" s="117"/>
      <c r="S971" s="117"/>
      <c r="T971" s="117"/>
      <c r="U971" s="117"/>
      <c r="V971" s="117"/>
    </row>
    <row r="972" spans="3:22" ht="15.75" customHeight="1">
      <c r="C972" s="117"/>
      <c r="D972" s="115"/>
      <c r="E972" s="115"/>
      <c r="F972" s="115"/>
      <c r="G972" s="117"/>
      <c r="H972" s="157"/>
      <c r="I972" s="117"/>
      <c r="J972" s="117"/>
      <c r="K972" s="117"/>
      <c r="L972" s="117"/>
      <c r="M972" s="117"/>
      <c r="N972" s="117"/>
      <c r="O972" s="117"/>
      <c r="P972" s="117"/>
      <c r="Q972" s="117"/>
      <c r="R972" s="117"/>
      <c r="S972" s="117"/>
      <c r="T972" s="117"/>
      <c r="U972" s="117"/>
      <c r="V972" s="117"/>
    </row>
    <row r="973" spans="3:22" ht="15.75" customHeight="1">
      <c r="C973" s="117"/>
      <c r="D973" s="115"/>
      <c r="E973" s="115"/>
      <c r="F973" s="115"/>
      <c r="G973" s="117"/>
      <c r="H973" s="157"/>
      <c r="I973" s="117"/>
      <c r="J973" s="117"/>
      <c r="K973" s="117"/>
      <c r="L973" s="117"/>
      <c r="M973" s="117"/>
      <c r="N973" s="117"/>
      <c r="O973" s="117"/>
      <c r="P973" s="117"/>
      <c r="Q973" s="117"/>
      <c r="R973" s="117"/>
      <c r="S973" s="117"/>
      <c r="T973" s="117"/>
      <c r="U973" s="117"/>
      <c r="V973" s="117"/>
    </row>
    <row r="974" spans="3:22" ht="15.75" customHeight="1">
      <c r="C974" s="117"/>
      <c r="D974" s="115"/>
      <c r="E974" s="115"/>
      <c r="F974" s="115"/>
      <c r="G974" s="117"/>
      <c r="H974" s="157"/>
      <c r="I974" s="117"/>
      <c r="J974" s="117"/>
      <c r="K974" s="117"/>
      <c r="L974" s="117"/>
      <c r="M974" s="117"/>
      <c r="N974" s="117"/>
      <c r="O974" s="117"/>
      <c r="P974" s="117"/>
      <c r="Q974" s="117"/>
      <c r="R974" s="117"/>
      <c r="S974" s="117"/>
      <c r="T974" s="117"/>
      <c r="U974" s="117"/>
      <c r="V974" s="117"/>
    </row>
    <row r="975" spans="3:22" ht="15.75" customHeight="1">
      <c r="C975" s="117"/>
      <c r="D975" s="115"/>
      <c r="E975" s="115"/>
      <c r="F975" s="115"/>
      <c r="G975" s="117"/>
      <c r="H975" s="157"/>
      <c r="I975" s="117"/>
      <c r="J975" s="117"/>
      <c r="K975" s="117"/>
      <c r="L975" s="117"/>
      <c r="M975" s="117"/>
      <c r="N975" s="117"/>
      <c r="O975" s="117"/>
      <c r="P975" s="117"/>
      <c r="Q975" s="117"/>
      <c r="R975" s="117"/>
      <c r="S975" s="117"/>
      <c r="T975" s="117"/>
      <c r="U975" s="117"/>
      <c r="V975" s="117"/>
    </row>
    <row r="976" spans="3:22" ht="15.75" customHeight="1">
      <c r="C976" s="117"/>
      <c r="D976" s="115"/>
      <c r="E976" s="115"/>
      <c r="F976" s="115"/>
      <c r="G976" s="117"/>
      <c r="H976" s="157"/>
      <c r="I976" s="117"/>
      <c r="J976" s="117"/>
      <c r="K976" s="117"/>
      <c r="L976" s="117"/>
      <c r="M976" s="117"/>
      <c r="N976" s="117"/>
      <c r="O976" s="117"/>
      <c r="P976" s="117"/>
      <c r="Q976" s="117"/>
      <c r="R976" s="117"/>
      <c r="S976" s="117"/>
      <c r="T976" s="117"/>
      <c r="U976" s="117"/>
      <c r="V976" s="117"/>
    </row>
    <row r="977" spans="3:22" ht="15.75" customHeight="1">
      <c r="C977" s="117"/>
      <c r="D977" s="115"/>
      <c r="E977" s="115"/>
      <c r="F977" s="115"/>
      <c r="G977" s="117"/>
      <c r="H977" s="157"/>
      <c r="I977" s="117"/>
      <c r="J977" s="117"/>
      <c r="K977" s="117"/>
      <c r="L977" s="117"/>
      <c r="M977" s="117"/>
      <c r="N977" s="117"/>
      <c r="O977" s="117"/>
      <c r="P977" s="117"/>
      <c r="Q977" s="117"/>
      <c r="R977" s="117"/>
      <c r="S977" s="117"/>
      <c r="T977" s="117"/>
      <c r="U977" s="117"/>
      <c r="V977" s="117"/>
    </row>
    <row r="978" spans="3:22" ht="15.75" customHeight="1">
      <c r="C978" s="117"/>
      <c r="D978" s="115"/>
      <c r="E978" s="115"/>
      <c r="F978" s="115"/>
      <c r="G978" s="117"/>
      <c r="H978" s="157"/>
      <c r="I978" s="117"/>
      <c r="J978" s="117"/>
      <c r="K978" s="117"/>
      <c r="L978" s="117"/>
      <c r="M978" s="117"/>
      <c r="N978" s="117"/>
      <c r="O978" s="117"/>
      <c r="P978" s="117"/>
      <c r="Q978" s="117"/>
      <c r="R978" s="117"/>
      <c r="S978" s="117"/>
      <c r="T978" s="117"/>
      <c r="U978" s="117"/>
      <c r="V978" s="117"/>
    </row>
    <row r="979" spans="3:22" ht="15.75" customHeight="1">
      <c r="C979" s="117"/>
      <c r="D979" s="115"/>
      <c r="E979" s="115"/>
      <c r="F979" s="115"/>
      <c r="G979" s="117"/>
      <c r="H979" s="157"/>
      <c r="I979" s="117"/>
      <c r="J979" s="117"/>
      <c r="K979" s="117"/>
      <c r="L979" s="117"/>
      <c r="M979" s="117"/>
      <c r="N979" s="117"/>
      <c r="O979" s="117"/>
      <c r="P979" s="117"/>
      <c r="Q979" s="117"/>
      <c r="R979" s="117"/>
      <c r="S979" s="117"/>
      <c r="T979" s="117"/>
      <c r="U979" s="117"/>
      <c r="V979" s="117"/>
    </row>
    <row r="980" spans="3:22" ht="15.75" customHeight="1">
      <c r="C980" s="117"/>
      <c r="D980" s="115"/>
      <c r="E980" s="115"/>
      <c r="F980" s="115"/>
      <c r="G980" s="117"/>
      <c r="H980" s="157"/>
      <c r="I980" s="117"/>
      <c r="J980" s="117"/>
      <c r="K980" s="117"/>
      <c r="L980" s="117"/>
      <c r="M980" s="117"/>
      <c r="N980" s="117"/>
      <c r="O980" s="117"/>
      <c r="P980" s="117"/>
      <c r="Q980" s="117"/>
      <c r="R980" s="117"/>
      <c r="S980" s="117"/>
      <c r="T980" s="117"/>
      <c r="U980" s="117"/>
      <c r="V980" s="117"/>
    </row>
    <row r="981" spans="3:22" ht="15.75" customHeight="1">
      <c r="C981" s="117"/>
      <c r="D981" s="115"/>
      <c r="E981" s="115"/>
      <c r="F981" s="115"/>
      <c r="G981" s="117"/>
      <c r="H981" s="157"/>
      <c r="I981" s="117"/>
      <c r="J981" s="117"/>
      <c r="K981" s="117"/>
      <c r="L981" s="117"/>
      <c r="M981" s="117"/>
      <c r="N981" s="117"/>
      <c r="O981" s="117"/>
      <c r="P981" s="117"/>
      <c r="Q981" s="117"/>
      <c r="R981" s="117"/>
      <c r="S981" s="117"/>
      <c r="T981" s="117"/>
      <c r="U981" s="117"/>
      <c r="V981" s="117"/>
    </row>
    <row r="982" spans="3:22" ht="15.75" customHeight="1">
      <c r="C982" s="117"/>
      <c r="D982" s="115"/>
      <c r="E982" s="115"/>
      <c r="F982" s="115"/>
      <c r="G982" s="117"/>
      <c r="H982" s="157"/>
      <c r="I982" s="117"/>
      <c r="J982" s="117"/>
      <c r="K982" s="117"/>
      <c r="L982" s="117"/>
      <c r="M982" s="117"/>
      <c r="N982" s="117"/>
      <c r="O982" s="117"/>
      <c r="P982" s="117"/>
      <c r="Q982" s="117"/>
      <c r="R982" s="117"/>
      <c r="S982" s="117"/>
      <c r="T982" s="117"/>
      <c r="U982" s="117"/>
      <c r="V982" s="117"/>
    </row>
    <row r="983" spans="3:22" ht="15.75" customHeight="1">
      <c r="C983" s="117"/>
      <c r="D983" s="115"/>
      <c r="E983" s="115"/>
      <c r="F983" s="115"/>
      <c r="G983" s="117"/>
      <c r="H983" s="157"/>
      <c r="I983" s="117"/>
      <c r="J983" s="117"/>
      <c r="K983" s="117"/>
      <c r="L983" s="117"/>
      <c r="M983" s="117"/>
      <c r="N983" s="117"/>
      <c r="O983" s="117"/>
      <c r="P983" s="117"/>
      <c r="Q983" s="117"/>
      <c r="R983" s="117"/>
      <c r="S983" s="117"/>
      <c r="T983" s="117"/>
      <c r="U983" s="117"/>
      <c r="V983" s="117"/>
    </row>
  </sheetData>
  <dataValidations disablePrompts="1" count="1">
    <dataValidation allowBlank="1" showInputMessage="1" showErrorMessage="1" sqref="D31" xr:uid="{12B3918F-6DCF-4D4B-848B-5E1184257690}"/>
  </dataValidations>
  <pageMargins left="0.75" right="0.75" top="1" bottom="1" header="0.5" footer="0.5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53E50-DE7B-4DFD-B0CF-7A6E3FC6F5A7}">
  <sheetPr>
    <tabColor rgb="FF92D050"/>
  </sheetPr>
  <dimension ref="B1:N18"/>
  <sheetViews>
    <sheetView workbookViewId="0">
      <selection activeCell="G6" sqref="G6"/>
    </sheetView>
  </sheetViews>
  <sheetFormatPr defaultColWidth="9" defaultRowHeight="14.5"/>
  <cols>
    <col min="3" max="3" width="23.08984375" customWidth="1"/>
    <col min="4" max="4" width="14.453125" bestFit="1" customWidth="1"/>
    <col min="5" max="5" width="13.90625" customWidth="1"/>
    <col min="6" max="6" width="10.453125" customWidth="1"/>
    <col min="7" max="7" width="16" customWidth="1"/>
    <col min="8" max="8" width="13.08984375" customWidth="1"/>
    <col min="9" max="9" width="12.90625" customWidth="1"/>
    <col min="10" max="10" width="11.453125" customWidth="1"/>
    <col min="11" max="11" width="14.453125" customWidth="1"/>
    <col min="12" max="12" width="13.08984375" customWidth="1"/>
    <col min="13" max="13" width="12.08984375" customWidth="1"/>
    <col min="14" max="14" width="14.453125" customWidth="1"/>
  </cols>
  <sheetData>
    <row r="1" spans="2:14">
      <c r="C1" t="s">
        <v>82</v>
      </c>
      <c r="D1">
        <v>1</v>
      </c>
    </row>
    <row r="2" spans="2:14">
      <c r="B2" s="85"/>
      <c r="C2" s="86"/>
    </row>
    <row r="3" spans="2:14">
      <c r="D3" t="s">
        <v>83</v>
      </c>
      <c r="E3" t="s">
        <v>120</v>
      </c>
      <c r="F3" t="s">
        <v>21</v>
      </c>
      <c r="G3" t="s">
        <v>121</v>
      </c>
      <c r="H3" t="s">
        <v>122</v>
      </c>
    </row>
    <row r="4" spans="2:14">
      <c r="C4" s="89" t="s">
        <v>123</v>
      </c>
      <c r="D4" s="90">
        <v>461710000</v>
      </c>
      <c r="E4" s="90"/>
      <c r="F4" s="90">
        <v>0</v>
      </c>
      <c r="G4" s="90">
        <v>0</v>
      </c>
      <c r="H4" s="90">
        <f>(D4-E4)+(F4+(F4*8.5%)-G4)</f>
        <v>461710000</v>
      </c>
      <c r="I4" s="91"/>
      <c r="J4" s="98"/>
      <c r="L4" s="93"/>
      <c r="N4" s="93"/>
    </row>
    <row r="5" spans="2:14">
      <c r="C5" s="89"/>
    </row>
    <row r="6" spans="2:14">
      <c r="I6" s="241" t="s">
        <v>86</v>
      </c>
      <c r="J6" t="s">
        <v>124</v>
      </c>
      <c r="K6" t="s">
        <v>32</v>
      </c>
    </row>
    <row r="7" spans="2:14">
      <c r="C7" s="89" t="s">
        <v>125</v>
      </c>
      <c r="D7" s="90"/>
      <c r="E7" s="90"/>
      <c r="F7" s="90"/>
      <c r="G7" s="90"/>
      <c r="H7" s="90"/>
      <c r="I7" s="98">
        <v>1.2E-2</v>
      </c>
      <c r="J7" s="91">
        <f>H4*I7</f>
        <v>5540520</v>
      </c>
      <c r="K7" s="245">
        <f>J7*D1</f>
        <v>5540520</v>
      </c>
    </row>
    <row r="8" spans="2:14">
      <c r="J8" s="91"/>
    </row>
    <row r="9" spans="2:14">
      <c r="C9" s="89" t="s">
        <v>126</v>
      </c>
      <c r="D9" s="90"/>
      <c r="E9" s="90"/>
      <c r="F9" s="90"/>
      <c r="G9" s="90"/>
      <c r="H9" s="90"/>
      <c r="I9" s="98">
        <v>2.3E-2</v>
      </c>
      <c r="J9" s="91">
        <f>I9*H4</f>
        <v>10619330</v>
      </c>
      <c r="K9" s="245">
        <f>J9*D1</f>
        <v>10619330</v>
      </c>
    </row>
    <row r="12" spans="2:14">
      <c r="D12" s="90"/>
      <c r="E12" s="90"/>
      <c r="F12" s="90"/>
      <c r="G12" s="90"/>
      <c r="H12" s="90"/>
    </row>
    <row r="13" spans="2:14" s="242" customFormat="1"/>
    <row r="14" spans="2:14">
      <c r="C14" s="89"/>
      <c r="D14" s="90"/>
      <c r="E14" s="90"/>
      <c r="F14" s="90"/>
      <c r="G14" s="90"/>
      <c r="H14" s="90"/>
      <c r="I14" s="98"/>
      <c r="J14" s="93"/>
      <c r="K14" s="93"/>
    </row>
    <row r="16" spans="2:14">
      <c r="C16" s="243"/>
      <c r="K16" s="93"/>
    </row>
    <row r="17" spans="7:11">
      <c r="J17" s="93"/>
      <c r="K17" s="93"/>
    </row>
    <row r="18" spans="7:11">
      <c r="G18" t="s">
        <v>127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66F4A-4A60-4BCB-812A-D6963D872423}">
  <sheetPr>
    <tabColor rgb="FF92D050"/>
  </sheetPr>
  <dimension ref="B1:L18"/>
  <sheetViews>
    <sheetView zoomScaleNormal="100" workbookViewId="0">
      <selection activeCell="H19" sqref="H19"/>
    </sheetView>
  </sheetViews>
  <sheetFormatPr defaultColWidth="9" defaultRowHeight="14.5"/>
  <cols>
    <col min="3" max="3" width="23.08984375" customWidth="1"/>
    <col min="4" max="4" width="18" bestFit="1" customWidth="1"/>
    <col min="5" max="5" width="31" bestFit="1" customWidth="1"/>
    <col min="6" max="6" width="12.453125" bestFit="1" customWidth="1"/>
    <col min="7" max="7" width="17.453125" bestFit="1" customWidth="1"/>
    <col min="8" max="8" width="31" bestFit="1" customWidth="1"/>
    <col min="9" max="9" width="13.08984375" customWidth="1"/>
    <col min="10" max="10" width="12.90625" customWidth="1"/>
    <col min="11" max="11" width="11.453125" customWidth="1"/>
    <col min="12" max="12" width="14.453125" customWidth="1"/>
    <col min="13" max="13" width="13.08984375" customWidth="1"/>
    <col min="14" max="14" width="12.08984375" customWidth="1"/>
    <col min="15" max="15" width="14.453125" customWidth="1"/>
  </cols>
  <sheetData>
    <row r="1" spans="2:12">
      <c r="C1" t="s">
        <v>82</v>
      </c>
      <c r="D1">
        <v>1</v>
      </c>
    </row>
    <row r="2" spans="2:12">
      <c r="B2" s="85"/>
      <c r="C2" s="86"/>
    </row>
    <row r="3" spans="2:12">
      <c r="D3" t="s">
        <v>69</v>
      </c>
      <c r="E3" t="s">
        <v>128</v>
      </c>
      <c r="F3" t="s">
        <v>122</v>
      </c>
    </row>
    <row r="4" spans="2:12">
      <c r="C4" s="89" t="s">
        <v>123</v>
      </c>
      <c r="D4" s="90">
        <v>461710000</v>
      </c>
      <c r="E4" s="90"/>
      <c r="F4" s="90">
        <f>D4+(D4*9%)-E4</f>
        <v>503263900</v>
      </c>
      <c r="G4" s="91"/>
      <c r="H4" s="98"/>
      <c r="J4" s="93"/>
      <c r="L4" s="93"/>
    </row>
    <row r="5" spans="2:12">
      <c r="C5" s="89"/>
    </row>
    <row r="6" spans="2:12">
      <c r="G6" s="241" t="s">
        <v>86</v>
      </c>
      <c r="H6" t="s">
        <v>124</v>
      </c>
      <c r="I6" t="s">
        <v>32</v>
      </c>
    </row>
    <row r="7" spans="2:12">
      <c r="C7" s="89" t="s">
        <v>125</v>
      </c>
      <c r="D7" s="90"/>
      <c r="E7" s="90"/>
      <c r="F7" s="90"/>
      <c r="G7" s="98">
        <v>1.2E-2</v>
      </c>
      <c r="H7" s="91">
        <f>F4*G7</f>
        <v>6039166.7999999998</v>
      </c>
      <c r="I7" s="245">
        <f>H7*D1</f>
        <v>6039166.7999999998</v>
      </c>
    </row>
    <row r="8" spans="2:12">
      <c r="H8" s="91"/>
    </row>
    <row r="9" spans="2:12">
      <c r="C9" s="89" t="s">
        <v>126</v>
      </c>
      <c r="D9" s="90"/>
      <c r="E9" s="90"/>
      <c r="F9" s="90"/>
      <c r="G9" s="98">
        <v>2.3E-2</v>
      </c>
      <c r="H9" s="91">
        <f>G9*F4</f>
        <v>11575069.699999999</v>
      </c>
      <c r="I9" s="245">
        <f>H9*D1</f>
        <v>11575069.699999999</v>
      </c>
    </row>
    <row r="12" spans="2:12">
      <c r="D12" s="90"/>
      <c r="E12" s="90"/>
      <c r="F12" s="90"/>
      <c r="G12" s="90"/>
      <c r="H12" s="90"/>
      <c r="I12" s="90"/>
    </row>
    <row r="13" spans="2:12" s="242" customFormat="1"/>
    <row r="14" spans="2:12">
      <c r="C14" s="89"/>
      <c r="D14" s="90"/>
      <c r="E14" s="90"/>
      <c r="F14" s="90"/>
      <c r="G14" s="90"/>
      <c r="H14" s="90"/>
      <c r="I14" s="90"/>
      <c r="J14" s="98"/>
      <c r="K14" s="93"/>
      <c r="L14" s="93"/>
    </row>
    <row r="16" spans="2:12">
      <c r="C16" s="243"/>
      <c r="L16" s="93"/>
    </row>
    <row r="17" spans="7:12">
      <c r="K17" s="93"/>
      <c r="L17" s="93"/>
    </row>
    <row r="18" spans="7:12">
      <c r="G18" t="s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452D1-8B2A-4FA8-AB1C-C877FCBD4805}">
  <sheetPr>
    <tabColor rgb="FF92D050"/>
    <outlinePr summaryBelow="0" summaryRight="0"/>
  </sheetPr>
  <dimension ref="B2:W984"/>
  <sheetViews>
    <sheetView showGridLines="0" topLeftCell="A27" zoomScale="90" zoomScaleNormal="90" workbookViewId="0">
      <selection activeCell="E37" sqref="E37"/>
    </sheetView>
  </sheetViews>
  <sheetFormatPr defaultColWidth="9" defaultRowHeight="15.75" customHeight="1"/>
  <cols>
    <col min="1" max="1" width="3" style="112" customWidth="1"/>
    <col min="2" max="2" width="3.08984375" style="112" customWidth="1"/>
    <col min="3" max="3" width="33.36328125" style="112" customWidth="1"/>
    <col min="4" max="4" width="23.36328125" style="112" bestFit="1" customWidth="1"/>
    <col min="5" max="5" width="22.08984375" style="112" customWidth="1"/>
    <col min="6" max="6" width="34.6328125" style="112" customWidth="1"/>
    <col min="7" max="7" width="26.90625" style="112" customWidth="1"/>
    <col min="8" max="8" width="13.36328125" style="127" bestFit="1" customWidth="1"/>
    <col min="9" max="9" width="9" style="112"/>
    <col min="10" max="10" width="21.08984375" style="112" customWidth="1"/>
    <col min="11" max="11" width="24.6328125" style="112" customWidth="1"/>
    <col min="12" max="12" width="22.6328125" style="112" customWidth="1"/>
    <col min="13" max="16384" width="9" style="112"/>
  </cols>
  <sheetData>
    <row r="2" spans="2:22" ht="15.75" customHeight="1">
      <c r="B2" s="191" t="s">
        <v>0</v>
      </c>
      <c r="C2" s="111"/>
    </row>
    <row r="3" spans="2:22" ht="15.75" customHeight="1">
      <c r="C3" s="166" t="s">
        <v>1</v>
      </c>
      <c r="D3" s="167">
        <v>0</v>
      </c>
      <c r="E3" s="128" t="s">
        <v>2</v>
      </c>
      <c r="F3" s="114"/>
      <c r="G3" s="167" t="s">
        <v>60</v>
      </c>
      <c r="H3" s="225">
        <f>'[7]Rate WO+OH'!B3</f>
        <v>2.9899999999999999E-2</v>
      </c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</row>
    <row r="4" spans="2:22" ht="15.75" customHeight="1">
      <c r="B4" s="113"/>
      <c r="C4" s="166" t="s">
        <v>3</v>
      </c>
      <c r="D4" s="168">
        <v>45250</v>
      </c>
      <c r="E4" s="117"/>
      <c r="G4" s="169" t="s">
        <v>68</v>
      </c>
      <c r="H4" s="203">
        <v>0.55000000000000004</v>
      </c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</row>
    <row r="5" spans="2:22" ht="15.75" customHeight="1">
      <c r="B5" s="114"/>
      <c r="C5" s="169" t="s">
        <v>4</v>
      </c>
      <c r="D5" s="203">
        <v>0.69</v>
      </c>
      <c r="E5" s="117"/>
      <c r="G5" s="167" t="s">
        <v>62</v>
      </c>
      <c r="H5" s="227">
        <v>0.11</v>
      </c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</row>
    <row r="6" spans="2:22" ht="15.75" customHeight="1">
      <c r="B6" s="114"/>
      <c r="C6" s="169" t="s">
        <v>5</v>
      </c>
      <c r="D6" s="201">
        <v>36</v>
      </c>
      <c r="E6" s="132"/>
      <c r="G6" s="167"/>
      <c r="H6" s="22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</row>
    <row r="7" spans="2:22" ht="15.75" customHeight="1">
      <c r="B7" s="114"/>
      <c r="C7" s="166" t="s">
        <v>6</v>
      </c>
      <c r="D7" s="204">
        <v>60</v>
      </c>
      <c r="E7" s="132"/>
      <c r="G7" s="167" t="s">
        <v>63</v>
      </c>
      <c r="H7" s="227">
        <v>0.02</v>
      </c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</row>
    <row r="8" spans="2:22" ht="15.75" customHeight="1">
      <c r="B8" s="114"/>
      <c r="C8" s="169" t="s">
        <v>7</v>
      </c>
      <c r="D8" s="202">
        <v>0.09</v>
      </c>
      <c r="E8" s="117"/>
      <c r="G8" s="166"/>
      <c r="H8" s="166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</row>
    <row r="9" spans="2:22" ht="15.75" customHeight="1">
      <c r="B9" s="114"/>
      <c r="C9" s="169" t="s">
        <v>8</v>
      </c>
      <c r="D9" s="202">
        <v>0.124717137745975</v>
      </c>
      <c r="E9" s="117"/>
      <c r="G9" s="169" t="s">
        <v>64</v>
      </c>
      <c r="H9" s="228">
        <f>CEILING(D6/12,1)</f>
        <v>3</v>
      </c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</row>
    <row r="10" spans="2:22" ht="15.75" customHeight="1">
      <c r="B10" s="114"/>
      <c r="C10" s="166" t="s">
        <v>9</v>
      </c>
      <c r="D10" s="170">
        <f>D9-D8</f>
        <v>3.4717137745974999E-2</v>
      </c>
      <c r="E10" s="132"/>
      <c r="G10" s="166" t="s">
        <v>65</v>
      </c>
      <c r="H10" s="229">
        <f>PMT(D8/12,D6,-D33,D34,D3)</f>
        <v>-505806.17376484413</v>
      </c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</row>
    <row r="11" spans="2:22" ht="15.75" customHeight="1">
      <c r="B11" s="114"/>
      <c r="C11" s="171" t="s">
        <v>10</v>
      </c>
      <c r="D11" s="172">
        <f>PMT(D9/12,D6,-D33,D34,D3)</f>
        <v>7642.256328820521</v>
      </c>
      <c r="E11" s="132"/>
      <c r="G11" s="230" t="s">
        <v>66</v>
      </c>
      <c r="H11" s="173">
        <f>H13-(D33-D34)</f>
        <v>48470977.744465582</v>
      </c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</row>
    <row r="12" spans="2:22" ht="15.75" customHeight="1">
      <c r="B12" s="114"/>
      <c r="C12" s="171" t="s">
        <v>11</v>
      </c>
      <c r="D12" s="173">
        <f>D36-(D33-D34)</f>
        <v>66955121.22783751</v>
      </c>
      <c r="E12" s="136"/>
      <c r="G12" s="167"/>
      <c r="H12" s="174">
        <f>H13-H11</f>
        <v>-66679999.99999997</v>
      </c>
      <c r="I12" s="117"/>
      <c r="J12" s="117"/>
      <c r="L12" s="137"/>
      <c r="M12" s="117"/>
      <c r="N12" s="117"/>
      <c r="O12" s="117"/>
      <c r="P12" s="117"/>
      <c r="Q12" s="117"/>
      <c r="R12" s="117"/>
      <c r="S12" s="117"/>
      <c r="T12" s="117"/>
      <c r="U12" s="117"/>
      <c r="V12" s="117"/>
    </row>
    <row r="13" spans="2:22" ht="15.75" customHeight="1">
      <c r="B13" s="114"/>
      <c r="C13" s="166" t="s">
        <v>12</v>
      </c>
      <c r="D13" s="174">
        <f>D14-D12</f>
        <v>-66679999.99999997</v>
      </c>
      <c r="E13" s="132"/>
      <c r="G13" s="167"/>
      <c r="H13" s="174">
        <f>H10*D6</f>
        <v>-18209022.255534388</v>
      </c>
      <c r="I13" s="117"/>
      <c r="J13" s="117"/>
      <c r="L13" s="138"/>
      <c r="M13" s="117"/>
      <c r="N13" s="117"/>
      <c r="O13" s="117"/>
      <c r="P13" s="117"/>
      <c r="Q13" s="117"/>
      <c r="R13" s="117"/>
      <c r="S13" s="117"/>
      <c r="T13" s="117"/>
      <c r="U13" s="117"/>
      <c r="V13" s="117"/>
    </row>
    <row r="14" spans="2:22" ht="15.75" customHeight="1">
      <c r="B14" s="114"/>
      <c r="C14" s="166" t="s">
        <v>13</v>
      </c>
      <c r="D14" s="174">
        <f>D11*D6</f>
        <v>275121.22783753875</v>
      </c>
      <c r="E14" s="132"/>
      <c r="G14" s="166" t="s">
        <v>67</v>
      </c>
      <c r="H14" s="174">
        <v>5</v>
      </c>
      <c r="I14" s="117"/>
      <c r="J14" s="117"/>
      <c r="K14" s="117"/>
      <c r="L14" s="138"/>
      <c r="M14" s="117"/>
      <c r="N14" s="117"/>
      <c r="O14" s="117"/>
      <c r="P14" s="117"/>
      <c r="Q14" s="117"/>
      <c r="R14" s="117"/>
      <c r="S14" s="117"/>
      <c r="T14" s="117"/>
      <c r="U14" s="117"/>
      <c r="V14" s="117"/>
    </row>
    <row r="15" spans="2:22" ht="15.75" customHeight="1">
      <c r="B15" s="114"/>
      <c r="C15" s="205"/>
      <c r="D15" s="206"/>
      <c r="E15" s="132"/>
      <c r="H15" s="130"/>
      <c r="I15" s="117"/>
      <c r="J15" s="117"/>
      <c r="K15" s="117"/>
      <c r="L15" s="139"/>
      <c r="M15" s="117"/>
      <c r="N15" s="117"/>
      <c r="O15" s="117"/>
      <c r="P15" s="117"/>
      <c r="Q15" s="117"/>
      <c r="R15" s="117"/>
      <c r="S15" s="117"/>
      <c r="T15" s="117"/>
      <c r="U15" s="117"/>
      <c r="V15" s="117"/>
    </row>
    <row r="16" spans="2:22" ht="15.75" customHeight="1">
      <c r="B16" s="192" t="s">
        <v>14</v>
      </c>
      <c r="C16" s="111"/>
      <c r="D16" s="130"/>
      <c r="E16" s="132"/>
      <c r="G16" s="130"/>
      <c r="H16" s="130"/>
      <c r="I16" s="117"/>
      <c r="J16" s="117"/>
      <c r="K16" s="117"/>
      <c r="L16" s="139"/>
      <c r="M16" s="117"/>
      <c r="N16" s="117"/>
      <c r="O16" s="117"/>
      <c r="P16" s="117"/>
      <c r="Q16" s="117"/>
      <c r="R16" s="117"/>
      <c r="S16" s="117"/>
      <c r="T16" s="117"/>
      <c r="U16" s="117"/>
      <c r="V16" s="117"/>
    </row>
    <row r="17" spans="2:22" ht="26">
      <c r="B17" s="234"/>
      <c r="C17" s="175" t="s">
        <v>15</v>
      </c>
      <c r="D17" s="176" t="str">
        <f>CONCATENATE("Total Cost Exclude VAT ",H9," tahun")</f>
        <v>Total Cost Exclude VAT 3 tahun</v>
      </c>
      <c r="E17" s="132"/>
      <c r="G17" s="130"/>
      <c r="H17" s="130"/>
      <c r="I17" s="117"/>
      <c r="J17" s="117"/>
      <c r="K17" s="117"/>
      <c r="L17" s="139"/>
      <c r="M17" s="117"/>
      <c r="N17" s="117"/>
      <c r="O17" s="117"/>
      <c r="P17" s="117"/>
      <c r="Q17" s="117"/>
      <c r="R17" s="117"/>
      <c r="S17" s="117"/>
      <c r="T17" s="117"/>
      <c r="U17" s="117"/>
      <c r="V17" s="117"/>
    </row>
    <row r="18" spans="2:22" ht="15.75" customHeight="1">
      <c r="C18" s="169" t="s">
        <v>69</v>
      </c>
      <c r="D18" s="207">
        <v>312000000</v>
      </c>
      <c r="E18" s="244" t="s">
        <v>70</v>
      </c>
      <c r="G18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</row>
    <row r="19" spans="2:22" ht="15.75" customHeight="1">
      <c r="C19" s="239" t="s">
        <v>71</v>
      </c>
      <c r="D19" s="190">
        <f>D18*H4</f>
        <v>171600000</v>
      </c>
      <c r="E19" s="244" t="s">
        <v>72</v>
      </c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</row>
    <row r="20" spans="2:22" ht="15.75" customHeight="1">
      <c r="C20" s="177" t="s">
        <v>17</v>
      </c>
      <c r="D20" s="178">
        <f>D19</f>
        <v>171600000</v>
      </c>
      <c r="E20" s="115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</row>
    <row r="21" spans="2:22" ht="15.75" customHeight="1">
      <c r="C21" s="169" t="s">
        <v>18</v>
      </c>
      <c r="D21" s="208">
        <v>23000000</v>
      </c>
      <c r="E21" s="115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</row>
    <row r="22" spans="2:22" ht="15.75" customHeight="1">
      <c r="C22" s="232" t="s">
        <v>19</v>
      </c>
      <c r="D22" s="233">
        <f>ROUND((D19-D21)/1.11*8.5%,-4)</f>
        <v>11380000</v>
      </c>
      <c r="E22" s="115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</row>
    <row r="23" spans="2:22" ht="15.75" customHeight="1">
      <c r="C23" s="167" t="s">
        <v>20</v>
      </c>
      <c r="D23" s="179">
        <f>D19-D21</f>
        <v>148600000</v>
      </c>
      <c r="E23" s="130"/>
      <c r="H23" s="131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</row>
    <row r="24" spans="2:22" ht="15.75" customHeight="1">
      <c r="C24" s="180" t="s">
        <v>21</v>
      </c>
      <c r="D24" s="181"/>
      <c r="H24" s="112"/>
    </row>
    <row r="25" spans="2:22" ht="15.75" customHeight="1">
      <c r="C25" s="169" t="s">
        <v>22</v>
      </c>
      <c r="D25" s="209"/>
      <c r="E25" s="211" t="s">
        <v>23</v>
      </c>
      <c r="H25" s="145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</row>
    <row r="26" spans="2:22" ht="15.75" customHeight="1">
      <c r="C26" s="169" t="s">
        <v>24</v>
      </c>
      <c r="D26" s="208">
        <v>0</v>
      </c>
      <c r="E26" s="198"/>
      <c r="F26" s="117"/>
      <c r="G26" s="142"/>
      <c r="H26" s="146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</row>
    <row r="27" spans="2:22" ht="15.75" customHeight="1">
      <c r="C27" s="167" t="s">
        <v>20</v>
      </c>
      <c r="D27" s="182">
        <f>D25-D26</f>
        <v>0</v>
      </c>
      <c r="E27" s="199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</row>
    <row r="28" spans="2:22" ht="15.75" customHeight="1">
      <c r="C28" s="183" t="s">
        <v>25</v>
      </c>
      <c r="D28" s="174"/>
      <c r="E28" s="198"/>
      <c r="F28" s="117"/>
      <c r="G28" s="117"/>
      <c r="H28" s="130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</row>
    <row r="29" spans="2:22" ht="15.75" customHeight="1">
      <c r="C29" s="169" t="s">
        <v>22</v>
      </c>
      <c r="D29" s="209">
        <v>0</v>
      </c>
      <c r="E29" s="211" t="s">
        <v>23</v>
      </c>
      <c r="F29" s="117"/>
      <c r="G29" s="117"/>
      <c r="H29" s="117"/>
      <c r="I29" s="149"/>
      <c r="J29" s="117"/>
      <c r="K29" s="117"/>
      <c r="L29" s="117"/>
      <c r="M29" s="117"/>
      <c r="N29" s="117"/>
      <c r="O29" s="117"/>
      <c r="P29" s="117"/>
      <c r="Q29" s="117"/>
      <c r="R29" s="117"/>
      <c r="S29" s="117"/>
    </row>
    <row r="30" spans="2:22" ht="15.75" customHeight="1">
      <c r="C30" s="169" t="s">
        <v>24</v>
      </c>
      <c r="D30" s="208">
        <v>0</v>
      </c>
      <c r="E30" s="115"/>
      <c r="F30" s="117"/>
      <c r="G30" s="117"/>
      <c r="H30" s="142"/>
      <c r="I30" s="129"/>
      <c r="J30" s="117"/>
      <c r="K30" s="117"/>
      <c r="L30" s="117"/>
      <c r="M30" s="117"/>
      <c r="N30" s="117"/>
      <c r="O30" s="117"/>
      <c r="P30" s="117"/>
      <c r="Q30" s="117"/>
      <c r="R30" s="117"/>
      <c r="S30" s="117"/>
    </row>
    <row r="31" spans="2:22" ht="15.75" customHeight="1">
      <c r="C31" s="167" t="s">
        <v>20</v>
      </c>
      <c r="D31" s="182">
        <f>D29-D30</f>
        <v>0</v>
      </c>
      <c r="E31" s="147"/>
      <c r="F31" s="117"/>
      <c r="G31" s="117"/>
      <c r="H31" s="117"/>
      <c r="I31" s="139"/>
      <c r="J31" s="117"/>
      <c r="K31" s="117"/>
      <c r="L31" s="117"/>
      <c r="M31" s="117"/>
      <c r="N31" s="117"/>
      <c r="O31" s="117"/>
      <c r="P31" s="117"/>
      <c r="Q31" s="117"/>
      <c r="R31" s="117"/>
      <c r="S31" s="117"/>
    </row>
    <row r="32" spans="2:22" ht="15.75" customHeight="1">
      <c r="C32" s="166"/>
      <c r="D32" s="181"/>
      <c r="E32" s="115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</row>
    <row r="33" spans="2:23" ht="15.75" customHeight="1">
      <c r="C33" s="184" t="s">
        <v>26</v>
      </c>
      <c r="D33" s="179">
        <f>D23+D27+D31</f>
        <v>148600000</v>
      </c>
      <c r="E33" s="115">
        <f>13100000/D33*100%</f>
        <v>8.8156123822341864E-2</v>
      </c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</row>
    <row r="34" spans="2:23" ht="15.75" customHeight="1">
      <c r="C34" s="185" t="s">
        <v>27</v>
      </c>
      <c r="D34" s="186">
        <f>D5*(D18+D25)</f>
        <v>215279999.99999997</v>
      </c>
      <c r="E34" s="150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</row>
    <row r="35" spans="2:23" ht="15.75" customHeight="1">
      <c r="C35" s="184"/>
      <c r="D35" s="187"/>
      <c r="E35" s="224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</row>
    <row r="36" spans="2:23" ht="15.75" customHeight="1">
      <c r="C36" s="184" t="s">
        <v>28</v>
      </c>
      <c r="D36" s="220">
        <f>D11*D6</f>
        <v>275121.22783753875</v>
      </c>
      <c r="E36" s="150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</row>
    <row r="37" spans="2:23" ht="15.75" customHeight="1">
      <c r="C37" s="184" t="s">
        <v>29</v>
      </c>
      <c r="E37" s="221">
        <v>11764705</v>
      </c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</row>
    <row r="38" spans="2:23" ht="15.75" customHeight="1">
      <c r="C38" s="184" t="s">
        <v>30</v>
      </c>
      <c r="D38" s="222">
        <f>(D43*E38)*-1</f>
        <v>-1250000</v>
      </c>
      <c r="E38" s="132">
        <v>0.25</v>
      </c>
      <c r="F38" s="148"/>
      <c r="G38" s="130"/>
      <c r="H38" s="130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</row>
    <row r="39" spans="2:23" ht="15.75" customHeight="1">
      <c r="C39" s="184" t="s">
        <v>52</v>
      </c>
      <c r="D39" s="188">
        <f>(D33+(D43/E39))*(D8)*D7/360</f>
        <v>2253999.9999999995</v>
      </c>
      <c r="E39" s="115">
        <f>CEILING((D6/12),1)</f>
        <v>3</v>
      </c>
      <c r="F39" s="130"/>
      <c r="G39" s="152"/>
      <c r="H39" s="152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</row>
    <row r="40" spans="2:23" ht="15.75" customHeight="1">
      <c r="C40" s="184" t="s">
        <v>32</v>
      </c>
      <c r="D40" s="213">
        <f>SUM(D37:D39)</f>
        <v>1003999.9999999995</v>
      </c>
      <c r="E40" s="115"/>
      <c r="F40" s="130"/>
      <c r="G40" s="130"/>
      <c r="H40" s="130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</row>
    <row r="41" spans="2:23" ht="15.75" customHeight="1">
      <c r="B41" s="193" t="s">
        <v>33</v>
      </c>
      <c r="C41" s="120"/>
      <c r="D41" s="143"/>
      <c r="G41" s="143"/>
      <c r="H41" s="130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</row>
    <row r="42" spans="2:23" ht="15.75" customHeight="1">
      <c r="C42" s="169" t="s">
        <v>34</v>
      </c>
      <c r="D42" s="209">
        <v>5000000</v>
      </c>
      <c r="E42" s="132">
        <f>D42/$D$33</f>
        <v>3.3647375504710635E-2</v>
      </c>
      <c r="F42" s="132"/>
      <c r="G42" s="130"/>
      <c r="H42" s="130"/>
      <c r="I42" s="115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</row>
    <row r="43" spans="2:23" ht="15.75" customHeight="1">
      <c r="C43" s="169" t="s">
        <v>35</v>
      </c>
      <c r="D43" s="209">
        <v>5000000</v>
      </c>
      <c r="E43" s="132">
        <f t="shared" ref="E43:E45" si="0">D43/$D$33</f>
        <v>3.3647375504710635E-2</v>
      </c>
      <c r="F43" s="240"/>
      <c r="H43" s="130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</row>
    <row r="44" spans="2:23" ht="15.75" customHeight="1">
      <c r="C44" s="169" t="s">
        <v>36</v>
      </c>
      <c r="D44" s="209">
        <v>18000000</v>
      </c>
      <c r="E44" s="132">
        <f>D44/$D$33</f>
        <v>0.12113055181695828</v>
      </c>
      <c r="G44" s="132"/>
      <c r="H44" s="130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</row>
    <row r="45" spans="2:23" ht="15.75" customHeight="1">
      <c r="C45" s="169" t="s">
        <v>37</v>
      </c>
      <c r="D45" s="209">
        <v>14315700</v>
      </c>
      <c r="E45" s="132">
        <f t="shared" si="0"/>
        <v>9.6337146702557205E-2</v>
      </c>
      <c r="G45" s="132"/>
      <c r="H45" s="130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</row>
    <row r="46" spans="2:23" ht="15.75" customHeight="1">
      <c r="C46" s="184" t="s">
        <v>38</v>
      </c>
      <c r="D46" s="189">
        <f>SUM(D42:D45)</f>
        <v>42315700</v>
      </c>
      <c r="E46" s="115"/>
      <c r="F46" s="115"/>
      <c r="G46" s="130"/>
      <c r="H46" s="130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</row>
    <row r="47" spans="2:23" ht="15.75" customHeight="1">
      <c r="C47" s="212"/>
      <c r="D47" s="212"/>
    </row>
    <row r="48" spans="2:23" ht="15.75" customHeight="1">
      <c r="C48" s="169" t="s">
        <v>39</v>
      </c>
      <c r="D48" s="190">
        <f>D46+D36+D40</f>
        <v>43594821.22783754</v>
      </c>
      <c r="E48" s="113"/>
      <c r="F48" s="115"/>
      <c r="G48" s="130"/>
      <c r="H48" s="130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</row>
    <row r="49" spans="2:23" ht="15.75" customHeight="1">
      <c r="C49" s="169" t="s">
        <v>40</v>
      </c>
      <c r="D49" s="209"/>
      <c r="E49" s="132">
        <f>D49/$D$33</f>
        <v>0</v>
      </c>
      <c r="F49" s="132"/>
      <c r="G49" s="130"/>
      <c r="H49" s="130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</row>
    <row r="50" spans="2:23" ht="15.75" customHeight="1">
      <c r="C50" s="169" t="s">
        <v>41</v>
      </c>
      <c r="D50" s="190">
        <f>(D48+D49)/D6</f>
        <v>1210967.2563288205</v>
      </c>
      <c r="E50" s="132"/>
      <c r="F50" s="132"/>
      <c r="G50" s="130"/>
      <c r="H50" s="130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</row>
    <row r="51" spans="2:23" ht="15.75" customHeight="1">
      <c r="C51" s="183" t="s">
        <v>42</v>
      </c>
      <c r="D51" s="197">
        <f>ROUND(D50,-3)</f>
        <v>1211000</v>
      </c>
      <c r="E51" s="115"/>
      <c r="F51" s="115"/>
      <c r="G51" s="130"/>
      <c r="H51" s="130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</row>
    <row r="52" spans="2:23" ht="15.75" customHeight="1">
      <c r="C52" s="115"/>
      <c r="D52" s="130"/>
      <c r="E52" s="115"/>
      <c r="F52" s="130"/>
      <c r="G52" s="130"/>
      <c r="H52" s="130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</row>
    <row r="53" spans="2:23" ht="15.75" customHeight="1">
      <c r="B53" s="193" t="s">
        <v>43</v>
      </c>
      <c r="C53" s="121"/>
      <c r="D53" s="115"/>
      <c r="E53" s="115"/>
      <c r="F53" s="147"/>
      <c r="G53" s="117"/>
      <c r="H53" s="130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</row>
    <row r="54" spans="2:23" ht="15.75" customHeight="1">
      <c r="C54" s="122" t="s">
        <v>44</v>
      </c>
      <c r="D54" s="141" t="s">
        <v>45</v>
      </c>
      <c r="E54" s="141" t="s">
        <v>46</v>
      </c>
      <c r="F54" s="141" t="s">
        <v>47</v>
      </c>
      <c r="G54" s="117"/>
      <c r="H54" s="130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</row>
    <row r="55" spans="2:23" ht="15.75" customHeight="1">
      <c r="C55" s="118" t="s">
        <v>29</v>
      </c>
      <c r="D55" s="216">
        <f>(E37)*-1</f>
        <v>-11764705</v>
      </c>
      <c r="E55" s="214">
        <f>D55/$H$9</f>
        <v>-3921568.3333333335</v>
      </c>
      <c r="F55" s="130">
        <f t="shared" ref="F55:F58" si="1">E55/12</f>
        <v>-326797.36111111112</v>
      </c>
      <c r="G55" s="117"/>
      <c r="H55" s="130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</row>
    <row r="56" spans="2:23" ht="15.75" customHeight="1">
      <c r="C56" s="118" t="s">
        <v>30</v>
      </c>
      <c r="D56" s="216">
        <f>D38*-1</f>
        <v>1250000</v>
      </c>
      <c r="E56" s="214">
        <f>D56/$H$9</f>
        <v>416666.66666666669</v>
      </c>
      <c r="F56" s="130">
        <f t="shared" si="1"/>
        <v>34722.222222222226</v>
      </c>
      <c r="G56" s="117"/>
      <c r="H56" s="130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</row>
    <row r="57" spans="2:23" ht="15.75" customHeight="1">
      <c r="C57" s="118" t="s">
        <v>48</v>
      </c>
      <c r="D57" s="216">
        <f>D51*D6</f>
        <v>43596000</v>
      </c>
      <c r="E57" s="214">
        <f>D57/$H$9</f>
        <v>14532000</v>
      </c>
      <c r="F57" s="130">
        <f t="shared" si="1"/>
        <v>1211000</v>
      </c>
      <c r="G57" s="117"/>
      <c r="H57" s="130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</row>
    <row r="58" spans="2:23" ht="15.75" customHeight="1">
      <c r="C58" s="118" t="s">
        <v>49</v>
      </c>
      <c r="D58" s="216">
        <f>D34</f>
        <v>215279999.99999997</v>
      </c>
      <c r="E58" s="214">
        <f>D58/$H$9</f>
        <v>71759999.999999985</v>
      </c>
      <c r="F58" s="130">
        <f t="shared" si="1"/>
        <v>5979999.9999999991</v>
      </c>
      <c r="G58" s="117"/>
      <c r="H58" s="130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</row>
    <row r="59" spans="2:23" ht="15.75" customHeight="1">
      <c r="C59" s="119" t="s">
        <v>50</v>
      </c>
      <c r="D59" s="217">
        <f>SUM(D55:D58)</f>
        <v>248361294.99999997</v>
      </c>
      <c r="E59" s="215">
        <f>SUM(E55:E58)</f>
        <v>82787098.333333313</v>
      </c>
      <c r="F59" s="153">
        <f t="shared" ref="F59" si="2">SUM(F55:F58)</f>
        <v>6898924.8611111101</v>
      </c>
      <c r="G59" s="117"/>
      <c r="H59" s="130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</row>
    <row r="60" spans="2:23" ht="15.75" customHeight="1">
      <c r="C60" s="123" t="s">
        <v>51</v>
      </c>
      <c r="D60" s="216"/>
      <c r="E60" s="214"/>
      <c r="F60" s="130"/>
      <c r="G60" s="117"/>
      <c r="H60" s="130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</row>
    <row r="61" spans="2:23" ht="15.75" customHeight="1">
      <c r="C61" s="118" t="s">
        <v>52</v>
      </c>
      <c r="D61" s="154">
        <f>D39</f>
        <v>2253999.9999999995</v>
      </c>
      <c r="E61" s="214">
        <f>D61/$H$9</f>
        <v>751333.33333333314</v>
      </c>
      <c r="F61" s="130">
        <f t="shared" ref="F61:F63" si="3">E61/12</f>
        <v>62611.111111111095</v>
      </c>
      <c r="G61" s="117"/>
      <c r="H61" s="130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</row>
    <row r="62" spans="2:23" ht="15.75" customHeight="1">
      <c r="C62" s="118" t="s">
        <v>53</v>
      </c>
      <c r="D62" s="154">
        <f>H11+((D51-D50)*D6)</f>
        <v>48472156.516628042</v>
      </c>
      <c r="E62" s="214">
        <f>D62/$H$9</f>
        <v>16157385.505542681</v>
      </c>
      <c r="F62" s="130">
        <f t="shared" si="3"/>
        <v>1346448.7921285566</v>
      </c>
      <c r="G62" s="117"/>
      <c r="H62" s="130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</row>
    <row r="63" spans="2:23" ht="15.75" customHeight="1">
      <c r="C63" s="118" t="s">
        <v>54</v>
      </c>
      <c r="D63" s="154">
        <f>D33</f>
        <v>148600000</v>
      </c>
      <c r="E63" s="214">
        <f>D63/$H$9</f>
        <v>49533333.333333336</v>
      </c>
      <c r="F63" s="130">
        <f t="shared" si="3"/>
        <v>4127777.777777778</v>
      </c>
      <c r="G63" s="117"/>
      <c r="H63" s="130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</row>
    <row r="64" spans="2:23" ht="15.75" customHeight="1">
      <c r="C64" s="124" t="s">
        <v>55</v>
      </c>
      <c r="D64" s="218"/>
      <c r="E64" s="214"/>
      <c r="F64" s="130"/>
      <c r="G64" s="117"/>
      <c r="H64" s="130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</row>
    <row r="65" spans="2:22" ht="15.75" customHeight="1">
      <c r="C65" s="115" t="s">
        <v>34</v>
      </c>
      <c r="D65" s="218">
        <f>D42</f>
        <v>5000000</v>
      </c>
      <c r="E65" s="214">
        <f>D65/$H$9</f>
        <v>1666666.6666666667</v>
      </c>
      <c r="F65" s="130">
        <f t="shared" ref="F65:F69" si="4">E65/12</f>
        <v>138888.88888888891</v>
      </c>
      <c r="G65" s="117"/>
      <c r="H65" s="130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</row>
    <row r="66" spans="2:22" ht="15.75" customHeight="1">
      <c r="C66" s="115" t="s">
        <v>35</v>
      </c>
      <c r="D66" s="218">
        <f>D43</f>
        <v>5000000</v>
      </c>
      <c r="E66" s="214">
        <f>D66/$H$9</f>
        <v>1666666.6666666667</v>
      </c>
      <c r="F66" s="130">
        <f t="shared" si="4"/>
        <v>138888.88888888891</v>
      </c>
      <c r="G66" s="117"/>
      <c r="H66" s="130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</row>
    <row r="67" spans="2:22" ht="15.75" customHeight="1">
      <c r="C67" s="115" t="s">
        <v>36</v>
      </c>
      <c r="D67" s="218">
        <f>D44</f>
        <v>18000000</v>
      </c>
      <c r="E67" s="214">
        <f>D67/$H$9</f>
        <v>6000000</v>
      </c>
      <c r="F67" s="130">
        <f t="shared" si="4"/>
        <v>500000</v>
      </c>
      <c r="G67" s="117"/>
      <c r="H67" s="130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</row>
    <row r="68" spans="2:22" ht="15.75" customHeight="1">
      <c r="C68" s="115" t="s">
        <v>37</v>
      </c>
      <c r="D68" s="218">
        <f>D45</f>
        <v>14315700</v>
      </c>
      <c r="E68" s="214">
        <f>D68/$H$9</f>
        <v>4771900</v>
      </c>
      <c r="F68" s="130">
        <f t="shared" si="4"/>
        <v>397658.33333333331</v>
      </c>
      <c r="G68" s="117"/>
      <c r="H68" s="130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</row>
    <row r="69" spans="2:22" ht="15.75" customHeight="1">
      <c r="C69" s="115" t="s">
        <v>40</v>
      </c>
      <c r="D69" s="218">
        <f>D49</f>
        <v>0</v>
      </c>
      <c r="E69" s="214">
        <f>D69/$H$9</f>
        <v>0</v>
      </c>
      <c r="F69" s="130">
        <f t="shared" si="4"/>
        <v>0</v>
      </c>
      <c r="G69" s="117"/>
      <c r="H69" s="130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</row>
    <row r="70" spans="2:22" ht="15.75" customHeight="1">
      <c r="C70" s="125" t="s">
        <v>56</v>
      </c>
      <c r="D70" s="119">
        <f>SUM(D61:D69)</f>
        <v>241641856.51662803</v>
      </c>
      <c r="E70" s="119">
        <f t="shared" ref="E70:F70" si="5">SUM(E61:E69)</f>
        <v>80547285.505542696</v>
      </c>
      <c r="F70" s="119">
        <f t="shared" si="5"/>
        <v>6712273.7921285564</v>
      </c>
      <c r="G70" s="117"/>
      <c r="H70" s="130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</row>
    <row r="71" spans="2:22" ht="15.75" customHeight="1">
      <c r="C71" s="117"/>
      <c r="D71" s="115"/>
      <c r="E71" s="115"/>
      <c r="F71" s="147"/>
      <c r="G71" s="117"/>
      <c r="H71" s="130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</row>
    <row r="72" spans="2:22" ht="15.75" customHeight="1">
      <c r="C72" s="194" t="s">
        <v>57</v>
      </c>
      <c r="D72" s="195">
        <f>D59-D70</f>
        <v>6719438.4833719432</v>
      </c>
      <c r="E72" s="195">
        <f>E59-E70</f>
        <v>2239812.8277906179</v>
      </c>
      <c r="F72" s="155">
        <f>F59-F70</f>
        <v>186651.06898255367</v>
      </c>
      <c r="G72" s="117"/>
      <c r="H72" s="130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</row>
    <row r="73" spans="2:22" ht="15" customHeight="1">
      <c r="C73" s="194" t="s">
        <v>58</v>
      </c>
      <c r="D73" s="195">
        <f>((D19+D25)-D34)/2+D34</f>
        <v>193440000</v>
      </c>
      <c r="E73" s="185"/>
      <c r="F73" s="115"/>
      <c r="G73" s="117"/>
      <c r="H73" s="130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</row>
    <row r="74" spans="2:22" ht="15.75" customHeight="1">
      <c r="B74" s="117"/>
      <c r="C74" s="196" t="s">
        <v>59</v>
      </c>
      <c r="D74" s="185"/>
      <c r="E74" s="219">
        <f>E72/D73</f>
        <v>1.1578850433160762E-2</v>
      </c>
      <c r="F74" s="115"/>
      <c r="G74" s="117"/>
      <c r="H74" s="15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</row>
    <row r="75" spans="2:22" ht="15.75" customHeight="1">
      <c r="B75" s="117"/>
      <c r="C75" s="117"/>
      <c r="D75" s="115"/>
      <c r="E75" s="115"/>
      <c r="F75" s="115"/>
      <c r="G75" s="117"/>
      <c r="H75" s="130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</row>
    <row r="76" spans="2:22" ht="13">
      <c r="B76" s="117"/>
      <c r="C76" s="126"/>
      <c r="D76" s="115"/>
      <c r="E76" s="115"/>
      <c r="F76" s="115"/>
      <c r="G76" s="117"/>
      <c r="H76" s="130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</row>
    <row r="77" spans="2:22" ht="13">
      <c r="C77" s="116"/>
      <c r="D77" s="115"/>
      <c r="E77" s="115"/>
      <c r="F77" s="115"/>
      <c r="G77" s="117"/>
      <c r="H77" s="158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</row>
    <row r="78" spans="2:22" ht="13">
      <c r="B78" s="117"/>
      <c r="E78" s="115"/>
      <c r="F78" s="115"/>
      <c r="G78" s="117"/>
      <c r="H78" s="130"/>
      <c r="I78" s="130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</row>
    <row r="79" spans="2:22" ht="13">
      <c r="E79" s="115"/>
      <c r="F79" s="115"/>
      <c r="G79" s="117"/>
      <c r="H79" s="15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</row>
    <row r="80" spans="2:22" ht="13">
      <c r="E80" s="113"/>
      <c r="F80" s="115"/>
      <c r="G80" s="117"/>
      <c r="H80" s="159"/>
      <c r="I80" s="117"/>
      <c r="J80" s="160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</row>
    <row r="81" spans="3:22" ht="15.75" customHeight="1">
      <c r="E81" s="161"/>
      <c r="H81" s="15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</row>
    <row r="82" spans="3:22" ht="15.75" customHeight="1">
      <c r="H82" s="15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</row>
    <row r="83" spans="3:22" ht="15.75" customHeight="1">
      <c r="H83" s="163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</row>
    <row r="84" spans="3:22" ht="15.75" customHeight="1">
      <c r="E84" s="164"/>
      <c r="H84" s="165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</row>
    <row r="85" spans="3:22" ht="15.75" customHeight="1">
      <c r="E85" s="113"/>
      <c r="F85" s="115"/>
      <c r="G85" s="117"/>
      <c r="H85" s="130"/>
      <c r="I85" s="139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</row>
    <row r="86" spans="3:22" ht="15.75" customHeight="1">
      <c r="E86" s="115"/>
      <c r="F86" s="115"/>
      <c r="G86" s="117"/>
      <c r="H86" s="15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</row>
    <row r="87" spans="3:22" ht="15.75" customHeight="1">
      <c r="E87" s="115"/>
      <c r="F87" s="115"/>
      <c r="G87" s="117"/>
      <c r="H87" s="15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</row>
    <row r="88" spans="3:22" ht="15.75" customHeight="1">
      <c r="E88" s="115"/>
      <c r="F88" s="115"/>
      <c r="G88" s="117"/>
      <c r="H88" s="15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</row>
    <row r="89" spans="3:22" ht="15.75" customHeight="1">
      <c r="E89" s="115"/>
      <c r="F89" s="115"/>
      <c r="G89" s="117"/>
      <c r="H89" s="15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</row>
    <row r="90" spans="3:22" ht="15.75" customHeight="1">
      <c r="C90" s="117"/>
      <c r="D90" s="115"/>
      <c r="E90" s="115"/>
      <c r="F90" s="115"/>
      <c r="G90" s="117"/>
      <c r="H90" s="15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</row>
    <row r="91" spans="3:22" ht="15.75" customHeight="1">
      <c r="C91" s="117"/>
      <c r="D91" s="115"/>
      <c r="E91" s="115"/>
      <c r="F91" s="115"/>
      <c r="G91" s="117"/>
      <c r="H91" s="15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</row>
    <row r="92" spans="3:22" ht="15.75" customHeight="1">
      <c r="C92" s="117"/>
      <c r="D92" s="115"/>
      <c r="E92" s="115"/>
      <c r="F92" s="115"/>
      <c r="G92" s="117"/>
      <c r="H92" s="15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</row>
    <row r="93" spans="3:22" ht="15.75" customHeight="1">
      <c r="C93" s="117"/>
      <c r="D93" s="115"/>
      <c r="E93" s="115"/>
      <c r="F93" s="115"/>
      <c r="G93" s="117"/>
      <c r="H93" s="15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</row>
    <row r="94" spans="3:22" ht="15.75" customHeight="1">
      <c r="C94" s="117"/>
      <c r="D94" s="115"/>
      <c r="E94" s="115"/>
      <c r="F94" s="115"/>
      <c r="G94" s="117"/>
      <c r="H94" s="15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</row>
    <row r="95" spans="3:22" ht="15.75" customHeight="1">
      <c r="C95" s="117"/>
      <c r="D95" s="115"/>
      <c r="E95" s="115"/>
      <c r="F95" s="115"/>
      <c r="G95" s="117"/>
      <c r="H95" s="15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  <c r="U95" s="117"/>
      <c r="V95" s="117"/>
    </row>
    <row r="96" spans="3:22" ht="15.75" customHeight="1">
      <c r="C96" s="117"/>
      <c r="D96" s="115"/>
      <c r="E96" s="115"/>
      <c r="F96" s="115"/>
      <c r="G96" s="117"/>
      <c r="H96" s="15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</row>
    <row r="97" spans="3:22" ht="15.75" customHeight="1">
      <c r="C97" s="117"/>
      <c r="D97" s="115"/>
      <c r="E97" s="115"/>
      <c r="F97" s="115"/>
      <c r="G97" s="117"/>
      <c r="H97" s="15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7"/>
    </row>
    <row r="98" spans="3:22" ht="15.75" customHeight="1">
      <c r="C98" s="117"/>
      <c r="D98" s="115"/>
      <c r="E98" s="115"/>
      <c r="F98" s="115"/>
      <c r="G98" s="117"/>
      <c r="H98" s="15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  <c r="U98" s="117"/>
      <c r="V98" s="117"/>
    </row>
    <row r="99" spans="3:22" ht="15.75" customHeight="1">
      <c r="C99" s="117"/>
      <c r="D99" s="115"/>
      <c r="E99" s="115"/>
      <c r="F99" s="115"/>
      <c r="G99" s="117"/>
      <c r="H99" s="157"/>
      <c r="I99" s="117"/>
      <c r="J99" s="117"/>
      <c r="K99" s="117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</row>
    <row r="100" spans="3:22" ht="15.75" customHeight="1">
      <c r="C100" s="117"/>
      <c r="D100" s="115"/>
      <c r="E100" s="115"/>
      <c r="F100" s="115"/>
      <c r="G100" s="117"/>
      <c r="H100" s="15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</row>
    <row r="101" spans="3:22" ht="15.75" customHeight="1">
      <c r="C101" s="117"/>
      <c r="D101" s="115"/>
      <c r="E101" s="115"/>
      <c r="F101" s="115"/>
      <c r="G101" s="117"/>
      <c r="H101" s="15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</row>
    <row r="102" spans="3:22" ht="15.75" customHeight="1">
      <c r="C102" s="117"/>
      <c r="D102" s="115"/>
      <c r="E102" s="115"/>
      <c r="F102" s="115"/>
      <c r="G102" s="117"/>
      <c r="H102" s="15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/>
      <c r="S102" s="117"/>
      <c r="T102" s="117"/>
      <c r="U102" s="117"/>
      <c r="V102" s="117"/>
    </row>
    <row r="103" spans="3:22" ht="15.75" customHeight="1">
      <c r="C103" s="117"/>
      <c r="D103" s="115"/>
      <c r="E103" s="115"/>
      <c r="F103" s="115"/>
      <c r="G103" s="117"/>
      <c r="H103" s="15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</row>
    <row r="104" spans="3:22" ht="15.75" customHeight="1">
      <c r="C104" s="117"/>
      <c r="D104" s="115"/>
      <c r="E104" s="115"/>
      <c r="F104" s="115"/>
      <c r="G104" s="117"/>
      <c r="H104" s="15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</row>
    <row r="105" spans="3:22" ht="15.75" customHeight="1">
      <c r="C105" s="117"/>
      <c r="D105" s="115"/>
      <c r="E105" s="115"/>
      <c r="F105" s="115"/>
      <c r="G105" s="117"/>
      <c r="H105" s="15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</row>
    <row r="106" spans="3:22" ht="15.75" customHeight="1">
      <c r="C106" s="117"/>
      <c r="D106" s="115"/>
      <c r="E106" s="115"/>
      <c r="F106" s="115"/>
      <c r="G106" s="117"/>
      <c r="H106" s="15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</row>
    <row r="107" spans="3:22" ht="15.75" customHeight="1">
      <c r="C107" s="117"/>
      <c r="D107" s="115"/>
      <c r="E107" s="115"/>
      <c r="F107" s="115"/>
      <c r="G107" s="117"/>
      <c r="H107" s="15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</row>
    <row r="108" spans="3:22" ht="15.75" customHeight="1">
      <c r="C108" s="117"/>
      <c r="D108" s="115"/>
      <c r="E108" s="115"/>
      <c r="F108" s="115"/>
      <c r="G108" s="117"/>
      <c r="H108" s="15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</row>
    <row r="109" spans="3:22" ht="15.75" customHeight="1">
      <c r="C109" s="117"/>
      <c r="D109" s="115"/>
      <c r="E109" s="115"/>
      <c r="F109" s="115"/>
      <c r="G109" s="117"/>
      <c r="H109" s="15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</row>
    <row r="110" spans="3:22" ht="15.75" customHeight="1">
      <c r="C110" s="117"/>
      <c r="D110" s="115"/>
      <c r="E110" s="115"/>
      <c r="F110" s="115"/>
      <c r="G110" s="117"/>
      <c r="H110" s="15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</row>
    <row r="111" spans="3:22" ht="15.75" customHeight="1">
      <c r="C111" s="117"/>
      <c r="D111" s="115"/>
      <c r="E111" s="115"/>
      <c r="F111" s="115"/>
      <c r="G111" s="117"/>
      <c r="H111" s="15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</row>
    <row r="112" spans="3:22" ht="15.75" customHeight="1">
      <c r="C112" s="117"/>
      <c r="D112" s="115"/>
      <c r="E112" s="115"/>
      <c r="F112" s="115"/>
      <c r="G112" s="117"/>
      <c r="H112" s="15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</row>
    <row r="113" spans="3:22" ht="15.75" customHeight="1">
      <c r="C113" s="117"/>
      <c r="D113" s="115"/>
      <c r="E113" s="115"/>
      <c r="F113" s="115"/>
      <c r="G113" s="117"/>
      <c r="H113" s="15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</row>
    <row r="114" spans="3:22" ht="15.75" customHeight="1">
      <c r="C114" s="117"/>
      <c r="D114" s="115"/>
      <c r="E114" s="115"/>
      <c r="F114" s="115"/>
      <c r="G114" s="117"/>
      <c r="H114" s="15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</row>
    <row r="115" spans="3:22" ht="15.75" customHeight="1">
      <c r="C115" s="117"/>
      <c r="D115" s="115"/>
      <c r="E115" s="115"/>
      <c r="F115" s="115"/>
      <c r="G115" s="117"/>
      <c r="H115" s="15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</row>
    <row r="116" spans="3:22" ht="15.75" customHeight="1">
      <c r="C116" s="117"/>
      <c r="D116" s="115"/>
      <c r="E116" s="115"/>
      <c r="F116" s="115"/>
      <c r="G116" s="117"/>
      <c r="H116" s="15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</row>
    <row r="117" spans="3:22" ht="15.75" customHeight="1">
      <c r="C117" s="117"/>
      <c r="D117" s="115"/>
      <c r="E117" s="115"/>
      <c r="F117" s="115"/>
      <c r="G117" s="117"/>
      <c r="H117" s="15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</row>
    <row r="118" spans="3:22" ht="15.75" customHeight="1">
      <c r="C118" s="117"/>
      <c r="D118" s="115"/>
      <c r="E118" s="115"/>
      <c r="F118" s="115"/>
      <c r="G118" s="117"/>
      <c r="H118" s="15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</row>
    <row r="119" spans="3:22" ht="15.75" customHeight="1">
      <c r="C119" s="117"/>
      <c r="D119" s="115"/>
      <c r="E119" s="115"/>
      <c r="F119" s="115"/>
      <c r="G119" s="117"/>
      <c r="H119" s="15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/>
      <c r="S119" s="117"/>
      <c r="T119" s="117"/>
      <c r="U119" s="117"/>
      <c r="V119" s="117"/>
    </row>
    <row r="120" spans="3:22" ht="15.75" customHeight="1">
      <c r="C120" s="117"/>
      <c r="D120" s="115"/>
      <c r="E120" s="115"/>
      <c r="F120" s="115"/>
      <c r="G120" s="117"/>
      <c r="H120" s="15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  <c r="S120" s="117"/>
      <c r="T120" s="117"/>
      <c r="U120" s="117"/>
      <c r="V120" s="117"/>
    </row>
    <row r="121" spans="3:22" ht="15.75" customHeight="1">
      <c r="C121" s="117"/>
      <c r="D121" s="115"/>
      <c r="E121" s="115"/>
      <c r="F121" s="115"/>
      <c r="G121" s="117"/>
      <c r="H121" s="15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</row>
    <row r="122" spans="3:22" ht="15.75" customHeight="1">
      <c r="C122" s="117"/>
      <c r="D122" s="115"/>
      <c r="E122" s="115"/>
      <c r="F122" s="115"/>
      <c r="G122" s="117"/>
      <c r="H122" s="15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</row>
    <row r="123" spans="3:22" ht="15.75" customHeight="1">
      <c r="C123" s="117"/>
      <c r="D123" s="115"/>
      <c r="E123" s="115"/>
      <c r="F123" s="115"/>
      <c r="G123" s="117"/>
      <c r="H123" s="15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</row>
    <row r="124" spans="3:22" ht="15.75" customHeight="1">
      <c r="C124" s="117"/>
      <c r="D124" s="115"/>
      <c r="E124" s="115"/>
      <c r="F124" s="115"/>
      <c r="G124" s="117"/>
      <c r="H124" s="15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</row>
    <row r="125" spans="3:22" ht="15.75" customHeight="1">
      <c r="C125" s="117"/>
      <c r="D125" s="115"/>
      <c r="E125" s="115"/>
      <c r="F125" s="115"/>
      <c r="G125" s="117"/>
      <c r="H125" s="15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</row>
    <row r="126" spans="3:22" ht="15.75" customHeight="1">
      <c r="C126" s="117"/>
      <c r="D126" s="115"/>
      <c r="E126" s="115"/>
      <c r="F126" s="115"/>
      <c r="G126" s="117"/>
      <c r="H126" s="15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</row>
    <row r="127" spans="3:22" ht="15.75" customHeight="1">
      <c r="C127" s="117"/>
      <c r="D127" s="115"/>
      <c r="E127" s="115"/>
      <c r="F127" s="115"/>
      <c r="G127" s="117"/>
      <c r="H127" s="15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/>
      <c r="S127" s="117"/>
      <c r="T127" s="117"/>
      <c r="U127" s="117"/>
      <c r="V127" s="117"/>
    </row>
    <row r="128" spans="3:22" ht="15.75" customHeight="1">
      <c r="C128" s="117"/>
      <c r="D128" s="115"/>
      <c r="E128" s="115"/>
      <c r="F128" s="115"/>
      <c r="G128" s="117"/>
      <c r="H128" s="15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</row>
    <row r="129" spans="3:22" ht="15.75" customHeight="1">
      <c r="C129" s="117"/>
      <c r="D129" s="115"/>
      <c r="E129" s="115"/>
      <c r="F129" s="115"/>
      <c r="G129" s="117"/>
      <c r="H129" s="15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/>
      <c r="S129" s="117"/>
      <c r="T129" s="117"/>
      <c r="U129" s="117"/>
      <c r="V129" s="117"/>
    </row>
    <row r="130" spans="3:22" ht="15.75" customHeight="1">
      <c r="C130" s="117"/>
      <c r="D130" s="115"/>
      <c r="E130" s="115"/>
      <c r="F130" s="115"/>
      <c r="G130" s="117"/>
      <c r="H130" s="15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</row>
    <row r="131" spans="3:22" ht="15.75" customHeight="1">
      <c r="C131" s="117"/>
      <c r="D131" s="115"/>
      <c r="E131" s="115"/>
      <c r="F131" s="115"/>
      <c r="G131" s="117"/>
      <c r="H131" s="157"/>
      <c r="I131" s="117"/>
      <c r="J131" s="117"/>
      <c r="K131" s="117"/>
      <c r="L131" s="117"/>
      <c r="M131" s="117"/>
      <c r="N131" s="117"/>
      <c r="O131" s="117"/>
      <c r="P131" s="117"/>
      <c r="Q131" s="117"/>
      <c r="R131" s="117"/>
      <c r="S131" s="117"/>
      <c r="T131" s="117"/>
      <c r="U131" s="117"/>
      <c r="V131" s="117"/>
    </row>
    <row r="132" spans="3:22" ht="15.75" customHeight="1">
      <c r="C132" s="117"/>
      <c r="D132" s="115"/>
      <c r="E132" s="115"/>
      <c r="F132" s="115"/>
      <c r="G132" s="117"/>
      <c r="H132" s="15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</row>
    <row r="133" spans="3:22" ht="15.75" customHeight="1">
      <c r="C133" s="117"/>
      <c r="D133" s="115"/>
      <c r="E133" s="115"/>
      <c r="F133" s="115"/>
      <c r="G133" s="117"/>
      <c r="H133" s="15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</row>
    <row r="134" spans="3:22" ht="15.75" customHeight="1">
      <c r="C134" s="117"/>
      <c r="D134" s="115"/>
      <c r="E134" s="115"/>
      <c r="F134" s="115"/>
      <c r="G134" s="117"/>
      <c r="H134" s="15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</row>
    <row r="135" spans="3:22" ht="15.75" customHeight="1">
      <c r="C135" s="117"/>
      <c r="D135" s="115"/>
      <c r="E135" s="115"/>
      <c r="F135" s="115"/>
      <c r="G135" s="117"/>
      <c r="H135" s="15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/>
      <c r="S135" s="117"/>
      <c r="T135" s="117"/>
      <c r="U135" s="117"/>
      <c r="V135" s="117"/>
    </row>
    <row r="136" spans="3:22" ht="15.75" customHeight="1">
      <c r="C136" s="117"/>
      <c r="D136" s="115"/>
      <c r="E136" s="115"/>
      <c r="F136" s="115"/>
      <c r="G136" s="117"/>
      <c r="H136" s="15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/>
      <c r="S136" s="117"/>
      <c r="T136" s="117"/>
      <c r="U136" s="117"/>
      <c r="V136" s="117"/>
    </row>
    <row r="137" spans="3:22" ht="15.75" customHeight="1">
      <c r="C137" s="117"/>
      <c r="D137" s="115"/>
      <c r="E137" s="115"/>
      <c r="F137" s="115"/>
      <c r="G137" s="117"/>
      <c r="H137" s="15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/>
      <c r="S137" s="117"/>
      <c r="T137" s="117"/>
      <c r="U137" s="117"/>
      <c r="V137" s="117"/>
    </row>
    <row r="138" spans="3:22" ht="15.75" customHeight="1">
      <c r="C138" s="117"/>
      <c r="D138" s="115"/>
      <c r="E138" s="115"/>
      <c r="F138" s="115"/>
      <c r="G138" s="117"/>
      <c r="H138" s="15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/>
      <c r="S138" s="117"/>
      <c r="T138" s="117"/>
      <c r="U138" s="117"/>
      <c r="V138" s="117"/>
    </row>
    <row r="139" spans="3:22" ht="15.75" customHeight="1">
      <c r="C139" s="117"/>
      <c r="D139" s="115"/>
      <c r="E139" s="115"/>
      <c r="F139" s="115"/>
      <c r="G139" s="117"/>
      <c r="H139" s="157"/>
      <c r="I139" s="117"/>
      <c r="J139" s="117"/>
      <c r="K139" s="117"/>
      <c r="L139" s="117"/>
      <c r="M139" s="117"/>
      <c r="N139" s="117"/>
      <c r="O139" s="117"/>
      <c r="P139" s="117"/>
      <c r="Q139" s="117"/>
      <c r="R139" s="117"/>
      <c r="S139" s="117"/>
      <c r="T139" s="117"/>
      <c r="U139" s="117"/>
      <c r="V139" s="117"/>
    </row>
    <row r="140" spans="3:22" ht="15.75" customHeight="1">
      <c r="C140" s="117"/>
      <c r="D140" s="115"/>
      <c r="E140" s="115"/>
      <c r="F140" s="115"/>
      <c r="G140" s="117"/>
      <c r="H140" s="157"/>
      <c r="I140" s="117"/>
      <c r="J140" s="117"/>
      <c r="K140" s="117"/>
      <c r="L140" s="117"/>
      <c r="M140" s="117"/>
      <c r="N140" s="117"/>
      <c r="O140" s="117"/>
      <c r="P140" s="117"/>
      <c r="Q140" s="117"/>
      <c r="R140" s="117"/>
      <c r="S140" s="117"/>
      <c r="T140" s="117"/>
      <c r="U140" s="117"/>
      <c r="V140" s="117"/>
    </row>
    <row r="141" spans="3:22" ht="15.75" customHeight="1">
      <c r="C141" s="117"/>
      <c r="D141" s="115"/>
      <c r="E141" s="115"/>
      <c r="F141" s="115"/>
      <c r="G141" s="117"/>
      <c r="H141" s="157"/>
      <c r="I141" s="117"/>
      <c r="J141" s="117"/>
      <c r="K141" s="117"/>
      <c r="L141" s="117"/>
      <c r="M141" s="117"/>
      <c r="N141" s="117"/>
      <c r="O141" s="117"/>
      <c r="P141" s="117"/>
      <c r="Q141" s="117"/>
      <c r="R141" s="117"/>
      <c r="S141" s="117"/>
      <c r="T141" s="117"/>
      <c r="U141" s="117"/>
      <c r="V141" s="117"/>
    </row>
    <row r="142" spans="3:22" ht="15.75" customHeight="1">
      <c r="C142" s="117"/>
      <c r="D142" s="115"/>
      <c r="E142" s="115"/>
      <c r="F142" s="115"/>
      <c r="G142" s="117"/>
      <c r="H142" s="157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/>
      <c r="S142" s="117"/>
      <c r="T142" s="117"/>
      <c r="U142" s="117"/>
      <c r="V142" s="117"/>
    </row>
    <row r="143" spans="3:22" ht="15.75" customHeight="1">
      <c r="C143" s="117"/>
      <c r="D143" s="115"/>
      <c r="E143" s="115"/>
      <c r="F143" s="115"/>
      <c r="G143" s="117"/>
      <c r="H143" s="15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/>
      <c r="S143" s="117"/>
      <c r="T143" s="117"/>
      <c r="U143" s="117"/>
      <c r="V143" s="117"/>
    </row>
    <row r="144" spans="3:22" ht="15.75" customHeight="1">
      <c r="C144" s="117"/>
      <c r="D144" s="115"/>
      <c r="E144" s="115"/>
      <c r="F144" s="115"/>
      <c r="G144" s="117"/>
      <c r="H144" s="15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/>
      <c r="S144" s="117"/>
      <c r="T144" s="117"/>
      <c r="U144" s="117"/>
      <c r="V144" s="117"/>
    </row>
    <row r="145" spans="3:22" ht="15.75" customHeight="1">
      <c r="C145" s="117"/>
      <c r="D145" s="115"/>
      <c r="E145" s="115"/>
      <c r="F145" s="115"/>
      <c r="G145" s="117"/>
      <c r="H145" s="157"/>
      <c r="I145" s="117"/>
      <c r="J145" s="117"/>
      <c r="K145" s="117"/>
      <c r="L145" s="117"/>
      <c r="M145" s="117"/>
      <c r="N145" s="117"/>
      <c r="O145" s="117"/>
      <c r="P145" s="117"/>
      <c r="Q145" s="117"/>
      <c r="R145" s="117"/>
      <c r="S145" s="117"/>
      <c r="T145" s="117"/>
      <c r="U145" s="117"/>
      <c r="V145" s="117"/>
    </row>
    <row r="146" spans="3:22" ht="15.75" customHeight="1">
      <c r="C146" s="117"/>
      <c r="D146" s="115"/>
      <c r="E146" s="115"/>
      <c r="F146" s="115"/>
      <c r="G146" s="117"/>
      <c r="H146" s="157"/>
      <c r="I146" s="117"/>
      <c r="J146" s="117"/>
      <c r="K146" s="117"/>
      <c r="L146" s="117"/>
      <c r="M146" s="117"/>
      <c r="N146" s="117"/>
      <c r="O146" s="117"/>
      <c r="P146" s="117"/>
      <c r="Q146" s="117"/>
      <c r="R146" s="117"/>
      <c r="S146" s="117"/>
      <c r="T146" s="117"/>
      <c r="U146" s="117"/>
      <c r="V146" s="117"/>
    </row>
    <row r="147" spans="3:22" ht="15.75" customHeight="1">
      <c r="C147" s="117"/>
      <c r="D147" s="115"/>
      <c r="E147" s="115"/>
      <c r="F147" s="115"/>
      <c r="G147" s="117"/>
      <c r="H147" s="15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/>
      <c r="S147" s="117"/>
      <c r="T147" s="117"/>
      <c r="U147" s="117"/>
      <c r="V147" s="117"/>
    </row>
    <row r="148" spans="3:22" ht="15.75" customHeight="1">
      <c r="C148" s="117"/>
      <c r="D148" s="115"/>
      <c r="E148" s="115"/>
      <c r="F148" s="115"/>
      <c r="G148" s="117"/>
      <c r="H148" s="157"/>
      <c r="I148" s="117"/>
      <c r="J148" s="117"/>
      <c r="K148" s="117"/>
      <c r="L148" s="117"/>
      <c r="M148" s="117"/>
      <c r="N148" s="117"/>
      <c r="O148" s="117"/>
      <c r="P148" s="117"/>
      <c r="Q148" s="117"/>
      <c r="R148" s="117"/>
      <c r="S148" s="117"/>
      <c r="T148" s="117"/>
      <c r="U148" s="117"/>
      <c r="V148" s="117"/>
    </row>
    <row r="149" spans="3:22" ht="15.75" customHeight="1">
      <c r="C149" s="117"/>
      <c r="D149" s="115"/>
      <c r="E149" s="115"/>
      <c r="F149" s="115"/>
      <c r="G149" s="117"/>
      <c r="H149" s="157"/>
      <c r="I149" s="117"/>
      <c r="J149" s="117"/>
      <c r="K149" s="117"/>
      <c r="L149" s="117"/>
      <c r="M149" s="117"/>
      <c r="N149" s="117"/>
      <c r="O149" s="117"/>
      <c r="P149" s="117"/>
      <c r="Q149" s="117"/>
      <c r="R149" s="117"/>
      <c r="S149" s="117"/>
      <c r="T149" s="117"/>
      <c r="U149" s="117"/>
      <c r="V149" s="117"/>
    </row>
    <row r="150" spans="3:22" ht="15.75" customHeight="1">
      <c r="C150" s="117"/>
      <c r="D150" s="115"/>
      <c r="E150" s="115"/>
      <c r="F150" s="115"/>
      <c r="G150" s="117"/>
      <c r="H150" s="15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/>
      <c r="S150" s="117"/>
      <c r="T150" s="117"/>
      <c r="U150" s="117"/>
      <c r="V150" s="117"/>
    </row>
    <row r="151" spans="3:22" ht="15.75" customHeight="1">
      <c r="C151" s="117"/>
      <c r="D151" s="115"/>
      <c r="E151" s="115"/>
      <c r="F151" s="115"/>
      <c r="G151" s="117"/>
      <c r="H151" s="157"/>
      <c r="I151" s="117"/>
      <c r="J151" s="117"/>
      <c r="K151" s="117"/>
      <c r="L151" s="117"/>
      <c r="M151" s="117"/>
      <c r="N151" s="117"/>
      <c r="O151" s="117"/>
      <c r="P151" s="117"/>
      <c r="Q151" s="117"/>
      <c r="R151" s="117"/>
      <c r="S151" s="117"/>
      <c r="T151" s="117"/>
      <c r="U151" s="117"/>
      <c r="V151" s="117"/>
    </row>
    <row r="152" spans="3:22" ht="15.75" customHeight="1">
      <c r="C152" s="117"/>
      <c r="D152" s="115"/>
      <c r="E152" s="115"/>
      <c r="F152" s="115"/>
      <c r="G152" s="117"/>
      <c r="H152" s="15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/>
      <c r="S152" s="117"/>
      <c r="T152" s="117"/>
      <c r="U152" s="117"/>
      <c r="V152" s="117"/>
    </row>
    <row r="153" spans="3:22" ht="15.75" customHeight="1">
      <c r="C153" s="117"/>
      <c r="D153" s="115"/>
      <c r="E153" s="115"/>
      <c r="F153" s="115"/>
      <c r="G153" s="117"/>
      <c r="H153" s="15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/>
      <c r="S153" s="117"/>
      <c r="T153" s="117"/>
      <c r="U153" s="117"/>
      <c r="V153" s="117"/>
    </row>
    <row r="154" spans="3:22" ht="15.75" customHeight="1">
      <c r="C154" s="117"/>
      <c r="D154" s="115"/>
      <c r="E154" s="115"/>
      <c r="F154" s="115"/>
      <c r="G154" s="117"/>
      <c r="H154" s="15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/>
      <c r="S154" s="117"/>
      <c r="T154" s="117"/>
      <c r="U154" s="117"/>
      <c r="V154" s="117"/>
    </row>
    <row r="155" spans="3:22" ht="15.75" customHeight="1">
      <c r="C155" s="117"/>
      <c r="D155" s="115"/>
      <c r="E155" s="115"/>
      <c r="F155" s="115"/>
      <c r="G155" s="117"/>
      <c r="H155" s="15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/>
      <c r="S155" s="117"/>
      <c r="T155" s="117"/>
      <c r="U155" s="117"/>
      <c r="V155" s="117"/>
    </row>
    <row r="156" spans="3:22" ht="15.75" customHeight="1">
      <c r="C156" s="117"/>
      <c r="D156" s="115"/>
      <c r="E156" s="115"/>
      <c r="F156" s="115"/>
      <c r="G156" s="117"/>
      <c r="H156" s="157"/>
      <c r="I156" s="117"/>
      <c r="J156" s="117"/>
      <c r="K156" s="117"/>
      <c r="L156" s="117"/>
      <c r="M156" s="117"/>
      <c r="N156" s="117"/>
      <c r="O156" s="117"/>
      <c r="P156" s="117"/>
      <c r="Q156" s="117"/>
      <c r="R156" s="117"/>
      <c r="S156" s="117"/>
      <c r="T156" s="117"/>
      <c r="U156" s="117"/>
      <c r="V156" s="117"/>
    </row>
    <row r="157" spans="3:22" ht="15.75" customHeight="1">
      <c r="C157" s="117"/>
      <c r="D157" s="115"/>
      <c r="E157" s="115"/>
      <c r="F157" s="115"/>
      <c r="G157" s="117"/>
      <c r="H157" s="157"/>
      <c r="I157" s="117"/>
      <c r="J157" s="117"/>
      <c r="K157" s="117"/>
      <c r="L157" s="117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</row>
    <row r="158" spans="3:22" ht="15.75" customHeight="1">
      <c r="C158" s="117"/>
      <c r="D158" s="115"/>
      <c r="E158" s="115"/>
      <c r="F158" s="115"/>
      <c r="G158" s="117"/>
      <c r="H158" s="15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/>
      <c r="S158" s="117"/>
      <c r="T158" s="117"/>
      <c r="U158" s="117"/>
      <c r="V158" s="117"/>
    </row>
    <row r="159" spans="3:22" ht="15.75" customHeight="1">
      <c r="C159" s="117"/>
      <c r="D159" s="115"/>
      <c r="E159" s="115"/>
      <c r="F159" s="115"/>
      <c r="G159" s="117"/>
      <c r="H159" s="15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/>
      <c r="S159" s="117"/>
      <c r="T159" s="117"/>
      <c r="U159" s="117"/>
      <c r="V159" s="117"/>
    </row>
    <row r="160" spans="3:22" ht="15.75" customHeight="1">
      <c r="C160" s="117"/>
      <c r="D160" s="115"/>
      <c r="E160" s="115"/>
      <c r="F160" s="115"/>
      <c r="G160" s="117"/>
      <c r="H160" s="15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</row>
    <row r="161" spans="3:22" ht="15.75" customHeight="1">
      <c r="C161" s="117"/>
      <c r="D161" s="115"/>
      <c r="E161" s="115"/>
      <c r="F161" s="115"/>
      <c r="G161" s="117"/>
      <c r="H161" s="157"/>
      <c r="I161" s="117"/>
      <c r="J161" s="117"/>
      <c r="K161" s="117"/>
      <c r="L161" s="117"/>
      <c r="M161" s="117"/>
      <c r="N161" s="117"/>
      <c r="O161" s="117"/>
      <c r="P161" s="117"/>
      <c r="Q161" s="117"/>
      <c r="R161" s="117"/>
      <c r="S161" s="117"/>
      <c r="T161" s="117"/>
      <c r="U161" s="117"/>
      <c r="V161" s="117"/>
    </row>
    <row r="162" spans="3:22" ht="15.75" customHeight="1">
      <c r="C162" s="117"/>
      <c r="D162" s="115"/>
      <c r="E162" s="115"/>
      <c r="F162" s="115"/>
      <c r="G162" s="117"/>
      <c r="H162" s="157"/>
      <c r="I162" s="117"/>
      <c r="J162" s="117"/>
      <c r="K162" s="117"/>
      <c r="L162" s="117"/>
      <c r="M162" s="117"/>
      <c r="N162" s="117"/>
      <c r="O162" s="117"/>
      <c r="P162" s="117"/>
      <c r="Q162" s="117"/>
      <c r="R162" s="117"/>
      <c r="S162" s="117"/>
      <c r="T162" s="117"/>
      <c r="U162" s="117"/>
      <c r="V162" s="117"/>
    </row>
    <row r="163" spans="3:22" ht="15.75" customHeight="1">
      <c r="C163" s="117"/>
      <c r="D163" s="115"/>
      <c r="E163" s="115"/>
      <c r="F163" s="115"/>
      <c r="G163" s="117"/>
      <c r="H163" s="15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</row>
    <row r="164" spans="3:22" ht="15.75" customHeight="1">
      <c r="C164" s="117"/>
      <c r="D164" s="115"/>
      <c r="E164" s="115"/>
      <c r="F164" s="115"/>
      <c r="G164" s="117"/>
      <c r="H164" s="15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/>
      <c r="S164" s="117"/>
      <c r="T164" s="117"/>
      <c r="U164" s="117"/>
      <c r="V164" s="117"/>
    </row>
    <row r="165" spans="3:22" ht="15.75" customHeight="1">
      <c r="C165" s="117"/>
      <c r="D165" s="115"/>
      <c r="E165" s="115"/>
      <c r="F165" s="115"/>
      <c r="G165" s="117"/>
      <c r="H165" s="15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/>
      <c r="S165" s="117"/>
      <c r="T165" s="117"/>
      <c r="U165" s="117"/>
      <c r="V165" s="117"/>
    </row>
    <row r="166" spans="3:22" ht="15.75" customHeight="1">
      <c r="C166" s="117"/>
      <c r="D166" s="115"/>
      <c r="E166" s="115"/>
      <c r="F166" s="115"/>
      <c r="G166" s="117"/>
      <c r="H166" s="15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/>
      <c r="S166" s="117"/>
      <c r="T166" s="117"/>
      <c r="U166" s="117"/>
      <c r="V166" s="117"/>
    </row>
    <row r="167" spans="3:22" ht="15.75" customHeight="1">
      <c r="C167" s="117"/>
      <c r="D167" s="115"/>
      <c r="E167" s="115"/>
      <c r="F167" s="115"/>
      <c r="G167" s="117"/>
      <c r="H167" s="15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/>
      <c r="S167" s="117"/>
      <c r="T167" s="117"/>
      <c r="U167" s="117"/>
      <c r="V167" s="117"/>
    </row>
    <row r="168" spans="3:22" ht="15.75" customHeight="1">
      <c r="C168" s="117"/>
      <c r="D168" s="115"/>
      <c r="E168" s="115"/>
      <c r="F168" s="115"/>
      <c r="G168" s="117"/>
      <c r="H168" s="15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/>
      <c r="S168" s="117"/>
      <c r="T168" s="117"/>
      <c r="U168" s="117"/>
      <c r="V168" s="117"/>
    </row>
    <row r="169" spans="3:22" ht="15.75" customHeight="1">
      <c r="C169" s="117"/>
      <c r="D169" s="115"/>
      <c r="E169" s="115"/>
      <c r="F169" s="115"/>
      <c r="G169" s="117"/>
      <c r="H169" s="157"/>
      <c r="I169" s="117"/>
      <c r="J169" s="117"/>
      <c r="K169" s="117"/>
      <c r="L169" s="117"/>
      <c r="M169" s="117"/>
      <c r="N169" s="117"/>
      <c r="O169" s="117"/>
      <c r="P169" s="117"/>
      <c r="Q169" s="117"/>
      <c r="R169" s="117"/>
      <c r="S169" s="117"/>
      <c r="T169" s="117"/>
      <c r="U169" s="117"/>
      <c r="V169" s="117"/>
    </row>
    <row r="170" spans="3:22" ht="15.75" customHeight="1">
      <c r="C170" s="117"/>
      <c r="D170" s="115"/>
      <c r="E170" s="115"/>
      <c r="F170" s="115"/>
      <c r="G170" s="117"/>
      <c r="H170" s="15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</row>
    <row r="171" spans="3:22" ht="15.75" customHeight="1">
      <c r="C171" s="117"/>
      <c r="D171" s="115"/>
      <c r="E171" s="115"/>
      <c r="F171" s="115"/>
      <c r="G171" s="117"/>
      <c r="H171" s="15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/>
      <c r="S171" s="117"/>
      <c r="T171" s="117"/>
      <c r="U171" s="117"/>
      <c r="V171" s="117"/>
    </row>
    <row r="172" spans="3:22" ht="15.75" customHeight="1">
      <c r="C172" s="117"/>
      <c r="D172" s="115"/>
      <c r="E172" s="115"/>
      <c r="F172" s="115"/>
      <c r="G172" s="117"/>
      <c r="H172" s="157"/>
      <c r="I172" s="117"/>
      <c r="J172" s="117"/>
      <c r="K172" s="117"/>
      <c r="L172" s="117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</row>
    <row r="173" spans="3:22" ht="15.75" customHeight="1">
      <c r="C173" s="117"/>
      <c r="D173" s="115"/>
      <c r="E173" s="115"/>
      <c r="F173" s="115"/>
      <c r="G173" s="117"/>
      <c r="H173" s="157"/>
      <c r="I173" s="117"/>
      <c r="J173" s="117"/>
      <c r="K173" s="117"/>
      <c r="L173" s="117"/>
      <c r="M173" s="117"/>
      <c r="N173" s="117"/>
      <c r="O173" s="117"/>
      <c r="P173" s="117"/>
      <c r="Q173" s="117"/>
      <c r="R173" s="117"/>
      <c r="S173" s="117"/>
      <c r="T173" s="117"/>
      <c r="U173" s="117"/>
      <c r="V173" s="117"/>
    </row>
    <row r="174" spans="3:22" ht="15.75" customHeight="1">
      <c r="C174" s="117"/>
      <c r="D174" s="115"/>
      <c r="E174" s="115"/>
      <c r="F174" s="115"/>
      <c r="G174" s="117"/>
      <c r="H174" s="15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/>
      <c r="S174" s="117"/>
      <c r="T174" s="117"/>
      <c r="U174" s="117"/>
      <c r="V174" s="117"/>
    </row>
    <row r="175" spans="3:22" ht="15.75" customHeight="1">
      <c r="C175" s="117"/>
      <c r="D175" s="115"/>
      <c r="E175" s="115"/>
      <c r="F175" s="115"/>
      <c r="G175" s="117"/>
      <c r="H175" s="157"/>
      <c r="I175" s="117"/>
      <c r="J175" s="117"/>
      <c r="K175" s="117"/>
      <c r="L175" s="117"/>
      <c r="M175" s="117"/>
      <c r="N175" s="117"/>
      <c r="O175" s="117"/>
      <c r="P175" s="117"/>
      <c r="Q175" s="117"/>
      <c r="R175" s="117"/>
      <c r="S175" s="117"/>
      <c r="T175" s="117"/>
      <c r="U175" s="117"/>
      <c r="V175" s="117"/>
    </row>
    <row r="176" spans="3:22" ht="15.75" customHeight="1">
      <c r="C176" s="117"/>
      <c r="D176" s="115"/>
      <c r="E176" s="115"/>
      <c r="F176" s="115"/>
      <c r="G176" s="117"/>
      <c r="H176" s="157"/>
      <c r="I176" s="117"/>
      <c r="J176" s="117"/>
      <c r="K176" s="117"/>
      <c r="L176" s="117"/>
      <c r="M176" s="117"/>
      <c r="N176" s="117"/>
      <c r="O176" s="117"/>
      <c r="P176" s="117"/>
      <c r="Q176" s="117"/>
      <c r="R176" s="117"/>
      <c r="S176" s="117"/>
      <c r="T176" s="117"/>
      <c r="U176" s="117"/>
      <c r="V176" s="117"/>
    </row>
    <row r="177" spans="3:22" ht="15.75" customHeight="1">
      <c r="C177" s="117"/>
      <c r="D177" s="115"/>
      <c r="E177" s="115"/>
      <c r="F177" s="115"/>
      <c r="G177" s="117"/>
      <c r="H177" s="15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/>
      <c r="S177" s="117"/>
      <c r="T177" s="117"/>
      <c r="U177" s="117"/>
      <c r="V177" s="117"/>
    </row>
    <row r="178" spans="3:22" ht="15.75" customHeight="1">
      <c r="C178" s="117"/>
      <c r="D178" s="115"/>
      <c r="E178" s="115"/>
      <c r="F178" s="115"/>
      <c r="G178" s="117"/>
      <c r="H178" s="15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</row>
    <row r="179" spans="3:22" ht="15.75" customHeight="1">
      <c r="C179" s="117"/>
      <c r="D179" s="115"/>
      <c r="E179" s="115"/>
      <c r="F179" s="115"/>
      <c r="G179" s="117"/>
      <c r="H179" s="15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</row>
    <row r="180" spans="3:22" ht="15.75" customHeight="1">
      <c r="C180" s="117"/>
      <c r="D180" s="115"/>
      <c r="E180" s="115"/>
      <c r="F180" s="115"/>
      <c r="G180" s="117"/>
      <c r="H180" s="15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</row>
    <row r="181" spans="3:22" ht="15.75" customHeight="1">
      <c r="C181" s="117"/>
      <c r="D181" s="115"/>
      <c r="E181" s="115"/>
      <c r="F181" s="115"/>
      <c r="G181" s="117"/>
      <c r="H181" s="15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</row>
    <row r="182" spans="3:22" ht="15.75" customHeight="1">
      <c r="C182" s="117"/>
      <c r="D182" s="115"/>
      <c r="E182" s="115"/>
      <c r="F182" s="115"/>
      <c r="G182" s="117"/>
      <c r="H182" s="157"/>
      <c r="I182" s="117"/>
      <c r="J182" s="117"/>
      <c r="K182" s="117"/>
      <c r="L182" s="117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</row>
    <row r="183" spans="3:22" ht="15.75" customHeight="1">
      <c r="C183" s="117"/>
      <c r="D183" s="115"/>
      <c r="E183" s="115"/>
      <c r="F183" s="115"/>
      <c r="G183" s="117"/>
      <c r="H183" s="157"/>
      <c r="I183" s="117"/>
      <c r="J183" s="117"/>
      <c r="K183" s="117"/>
      <c r="L183" s="117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</row>
    <row r="184" spans="3:22" ht="15.75" customHeight="1">
      <c r="C184" s="117"/>
      <c r="D184" s="115"/>
      <c r="E184" s="115"/>
      <c r="F184" s="115"/>
      <c r="G184" s="117"/>
      <c r="H184" s="157"/>
      <c r="I184" s="117"/>
      <c r="J184" s="117"/>
      <c r="K184" s="117"/>
      <c r="L184" s="117"/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</row>
    <row r="185" spans="3:22" ht="15.75" customHeight="1">
      <c r="C185" s="117"/>
      <c r="D185" s="115"/>
      <c r="E185" s="115"/>
      <c r="F185" s="115"/>
      <c r="G185" s="117"/>
      <c r="H185" s="157"/>
      <c r="I185" s="117"/>
      <c r="J185" s="117"/>
      <c r="K185" s="117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</row>
    <row r="186" spans="3:22" ht="15.75" customHeight="1">
      <c r="C186" s="117"/>
      <c r="D186" s="115"/>
      <c r="E186" s="115"/>
      <c r="F186" s="115"/>
      <c r="G186" s="117"/>
      <c r="H186" s="157"/>
      <c r="I186" s="117"/>
      <c r="J186" s="117"/>
      <c r="K186" s="117"/>
      <c r="L186" s="117"/>
      <c r="M186" s="117"/>
      <c r="N186" s="117"/>
      <c r="O186" s="117"/>
      <c r="P186" s="117"/>
      <c r="Q186" s="117"/>
      <c r="R186" s="117"/>
      <c r="S186" s="117"/>
      <c r="T186" s="117"/>
      <c r="U186" s="117"/>
      <c r="V186" s="117"/>
    </row>
    <row r="187" spans="3:22" ht="15.75" customHeight="1">
      <c r="C187" s="117"/>
      <c r="D187" s="115"/>
      <c r="E187" s="115"/>
      <c r="F187" s="115"/>
      <c r="G187" s="117"/>
      <c r="H187" s="15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</row>
    <row r="188" spans="3:22" ht="15.75" customHeight="1">
      <c r="C188" s="117"/>
      <c r="D188" s="115"/>
      <c r="E188" s="115"/>
      <c r="F188" s="115"/>
      <c r="G188" s="117"/>
      <c r="H188" s="157"/>
      <c r="I188" s="117"/>
      <c r="J188" s="117"/>
      <c r="K188" s="117"/>
      <c r="L188" s="117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</row>
    <row r="189" spans="3:22" ht="15.75" customHeight="1">
      <c r="C189" s="117"/>
      <c r="D189" s="115"/>
      <c r="E189" s="115"/>
      <c r="F189" s="115"/>
      <c r="G189" s="117"/>
      <c r="H189" s="157"/>
      <c r="I189" s="117"/>
      <c r="J189" s="117"/>
      <c r="K189" s="117"/>
      <c r="L189" s="117"/>
      <c r="M189" s="117"/>
      <c r="N189" s="117"/>
      <c r="O189" s="117"/>
      <c r="P189" s="117"/>
      <c r="Q189" s="117"/>
      <c r="R189" s="117"/>
      <c r="S189" s="117"/>
      <c r="T189" s="117"/>
      <c r="U189" s="117"/>
      <c r="V189" s="117"/>
    </row>
    <row r="190" spans="3:22" ht="15.75" customHeight="1">
      <c r="C190" s="117"/>
      <c r="D190" s="115"/>
      <c r="E190" s="115"/>
      <c r="F190" s="115"/>
      <c r="G190" s="117"/>
      <c r="H190" s="157"/>
      <c r="I190" s="117"/>
      <c r="J190" s="117"/>
      <c r="K190" s="117"/>
      <c r="L190" s="117"/>
      <c r="M190" s="117"/>
      <c r="N190" s="117"/>
      <c r="O190" s="117"/>
      <c r="P190" s="117"/>
      <c r="Q190" s="117"/>
      <c r="R190" s="117"/>
      <c r="S190" s="117"/>
      <c r="T190" s="117"/>
      <c r="U190" s="117"/>
      <c r="V190" s="117"/>
    </row>
    <row r="191" spans="3:22" ht="15.75" customHeight="1">
      <c r="C191" s="117"/>
      <c r="D191" s="115"/>
      <c r="E191" s="115"/>
      <c r="F191" s="115"/>
      <c r="G191" s="117"/>
      <c r="H191" s="157"/>
      <c r="I191" s="117"/>
      <c r="J191" s="117"/>
      <c r="K191" s="117"/>
      <c r="L191" s="117"/>
      <c r="M191" s="117"/>
      <c r="N191" s="117"/>
      <c r="O191" s="117"/>
      <c r="P191" s="117"/>
      <c r="Q191" s="117"/>
      <c r="R191" s="117"/>
      <c r="S191" s="117"/>
      <c r="T191" s="117"/>
      <c r="U191" s="117"/>
      <c r="V191" s="117"/>
    </row>
    <row r="192" spans="3:22" ht="15.75" customHeight="1">
      <c r="C192" s="117"/>
      <c r="D192" s="115"/>
      <c r="E192" s="115"/>
      <c r="F192" s="115"/>
      <c r="G192" s="117"/>
      <c r="H192" s="157"/>
      <c r="I192" s="117"/>
      <c r="J192" s="117"/>
      <c r="K192" s="117"/>
      <c r="L192" s="117"/>
      <c r="M192" s="117"/>
      <c r="N192" s="117"/>
      <c r="O192" s="117"/>
      <c r="P192" s="117"/>
      <c r="Q192" s="117"/>
      <c r="R192" s="117"/>
      <c r="S192" s="117"/>
      <c r="T192" s="117"/>
      <c r="U192" s="117"/>
      <c r="V192" s="117"/>
    </row>
    <row r="193" spans="3:22" ht="15.75" customHeight="1">
      <c r="C193" s="117"/>
      <c r="D193" s="115"/>
      <c r="E193" s="115"/>
      <c r="F193" s="115"/>
      <c r="G193" s="117"/>
      <c r="H193" s="157"/>
      <c r="I193" s="117"/>
      <c r="J193" s="117"/>
      <c r="K193" s="117"/>
      <c r="L193" s="117"/>
      <c r="M193" s="117"/>
      <c r="N193" s="117"/>
      <c r="O193" s="117"/>
      <c r="P193" s="117"/>
      <c r="Q193" s="117"/>
      <c r="R193" s="117"/>
      <c r="S193" s="117"/>
      <c r="T193" s="117"/>
      <c r="U193" s="117"/>
      <c r="V193" s="117"/>
    </row>
    <row r="194" spans="3:22" ht="15.75" customHeight="1">
      <c r="C194" s="117"/>
      <c r="D194" s="115"/>
      <c r="E194" s="115"/>
      <c r="F194" s="115"/>
      <c r="G194" s="117"/>
      <c r="H194" s="157"/>
      <c r="I194" s="117"/>
      <c r="J194" s="117"/>
      <c r="K194" s="117"/>
      <c r="L194" s="117"/>
      <c r="M194" s="117"/>
      <c r="N194" s="117"/>
      <c r="O194" s="117"/>
      <c r="P194" s="117"/>
      <c r="Q194" s="117"/>
      <c r="R194" s="117"/>
      <c r="S194" s="117"/>
      <c r="T194" s="117"/>
      <c r="U194" s="117"/>
      <c r="V194" s="117"/>
    </row>
    <row r="195" spans="3:22" ht="15.75" customHeight="1">
      <c r="C195" s="117"/>
      <c r="D195" s="115"/>
      <c r="E195" s="115"/>
      <c r="F195" s="115"/>
      <c r="G195" s="117"/>
      <c r="H195" s="157"/>
      <c r="I195" s="117"/>
      <c r="J195" s="117"/>
      <c r="K195" s="117"/>
      <c r="L195" s="117"/>
      <c r="M195" s="117"/>
      <c r="N195" s="117"/>
      <c r="O195" s="117"/>
      <c r="P195" s="117"/>
      <c r="Q195" s="117"/>
      <c r="R195" s="117"/>
      <c r="S195" s="117"/>
      <c r="T195" s="117"/>
      <c r="U195" s="117"/>
      <c r="V195" s="117"/>
    </row>
    <row r="196" spans="3:22" ht="15.75" customHeight="1">
      <c r="C196" s="117"/>
      <c r="D196" s="115"/>
      <c r="E196" s="115"/>
      <c r="F196" s="115"/>
      <c r="G196" s="117"/>
      <c r="H196" s="157"/>
      <c r="I196" s="117"/>
      <c r="J196" s="117"/>
      <c r="K196" s="117"/>
      <c r="L196" s="117"/>
      <c r="M196" s="117"/>
      <c r="N196" s="117"/>
      <c r="O196" s="117"/>
      <c r="P196" s="117"/>
      <c r="Q196" s="117"/>
      <c r="R196" s="117"/>
      <c r="S196" s="117"/>
      <c r="T196" s="117"/>
      <c r="U196" s="117"/>
      <c r="V196" s="117"/>
    </row>
    <row r="197" spans="3:22" ht="15.75" customHeight="1">
      <c r="C197" s="117"/>
      <c r="D197" s="115"/>
      <c r="E197" s="115"/>
      <c r="F197" s="115"/>
      <c r="G197" s="117"/>
      <c r="H197" s="157"/>
      <c r="I197" s="117"/>
      <c r="J197" s="117"/>
      <c r="K197" s="117"/>
      <c r="L197" s="117"/>
      <c r="M197" s="117"/>
      <c r="N197" s="117"/>
      <c r="O197" s="117"/>
      <c r="P197" s="117"/>
      <c r="Q197" s="117"/>
      <c r="R197" s="117"/>
      <c r="S197" s="117"/>
      <c r="T197" s="117"/>
      <c r="U197" s="117"/>
      <c r="V197" s="117"/>
    </row>
    <row r="198" spans="3:22" ht="15.75" customHeight="1">
      <c r="C198" s="117"/>
      <c r="D198" s="115"/>
      <c r="E198" s="115"/>
      <c r="F198" s="115"/>
      <c r="G198" s="117"/>
      <c r="H198" s="157"/>
      <c r="I198" s="117"/>
      <c r="J198" s="117"/>
      <c r="K198" s="117"/>
      <c r="L198" s="117"/>
      <c r="M198" s="117"/>
      <c r="N198" s="117"/>
      <c r="O198" s="117"/>
      <c r="P198" s="117"/>
      <c r="Q198" s="117"/>
      <c r="R198" s="117"/>
      <c r="S198" s="117"/>
      <c r="T198" s="117"/>
      <c r="U198" s="117"/>
      <c r="V198" s="117"/>
    </row>
    <row r="199" spans="3:22" ht="15.75" customHeight="1">
      <c r="C199" s="117"/>
      <c r="D199" s="115"/>
      <c r="E199" s="115"/>
      <c r="F199" s="115"/>
      <c r="G199" s="117"/>
      <c r="H199" s="157"/>
      <c r="I199" s="117"/>
      <c r="J199" s="117"/>
      <c r="K199" s="117"/>
      <c r="L199" s="117"/>
      <c r="M199" s="117"/>
      <c r="N199" s="117"/>
      <c r="O199" s="117"/>
      <c r="P199" s="117"/>
      <c r="Q199" s="117"/>
      <c r="R199" s="117"/>
      <c r="S199" s="117"/>
      <c r="T199" s="117"/>
      <c r="U199" s="117"/>
      <c r="V199" s="117"/>
    </row>
    <row r="200" spans="3:22" ht="15.75" customHeight="1">
      <c r="C200" s="117"/>
      <c r="D200" s="115"/>
      <c r="E200" s="115"/>
      <c r="F200" s="115"/>
      <c r="G200" s="117"/>
      <c r="H200" s="157"/>
      <c r="I200" s="117"/>
      <c r="J200" s="117"/>
      <c r="K200" s="117"/>
      <c r="L200" s="117"/>
      <c r="M200" s="117"/>
      <c r="N200" s="117"/>
      <c r="O200" s="117"/>
      <c r="P200" s="117"/>
      <c r="Q200" s="117"/>
      <c r="R200" s="117"/>
      <c r="S200" s="117"/>
      <c r="T200" s="117"/>
      <c r="U200" s="117"/>
      <c r="V200" s="117"/>
    </row>
    <row r="201" spans="3:22" ht="15.75" customHeight="1">
      <c r="C201" s="117"/>
      <c r="D201" s="115"/>
      <c r="E201" s="115"/>
      <c r="F201" s="115"/>
      <c r="G201" s="117"/>
      <c r="H201" s="157"/>
      <c r="I201" s="117"/>
      <c r="J201" s="117"/>
      <c r="K201" s="117"/>
      <c r="L201" s="117"/>
      <c r="M201" s="117"/>
      <c r="N201" s="117"/>
      <c r="O201" s="117"/>
      <c r="P201" s="117"/>
      <c r="Q201" s="117"/>
      <c r="R201" s="117"/>
      <c r="S201" s="117"/>
      <c r="T201" s="117"/>
      <c r="U201" s="117"/>
      <c r="V201" s="117"/>
    </row>
    <row r="202" spans="3:22" ht="15.75" customHeight="1">
      <c r="C202" s="117"/>
      <c r="D202" s="115"/>
      <c r="E202" s="115"/>
      <c r="F202" s="115"/>
      <c r="G202" s="117"/>
      <c r="H202" s="157"/>
      <c r="I202" s="117"/>
      <c r="J202" s="117"/>
      <c r="K202" s="117"/>
      <c r="L202" s="117"/>
      <c r="M202" s="117"/>
      <c r="N202" s="117"/>
      <c r="O202" s="117"/>
      <c r="P202" s="117"/>
      <c r="Q202" s="117"/>
      <c r="R202" s="117"/>
      <c r="S202" s="117"/>
      <c r="T202" s="117"/>
      <c r="U202" s="117"/>
      <c r="V202" s="117"/>
    </row>
    <row r="203" spans="3:22" ht="15.75" customHeight="1">
      <c r="C203" s="117"/>
      <c r="D203" s="115"/>
      <c r="E203" s="115"/>
      <c r="F203" s="115"/>
      <c r="G203" s="117"/>
      <c r="H203" s="157"/>
      <c r="I203" s="117"/>
      <c r="J203" s="117"/>
      <c r="K203" s="117"/>
      <c r="L203" s="117"/>
      <c r="M203" s="117"/>
      <c r="N203" s="117"/>
      <c r="O203" s="117"/>
      <c r="P203" s="117"/>
      <c r="Q203" s="117"/>
      <c r="R203" s="117"/>
      <c r="S203" s="117"/>
      <c r="T203" s="117"/>
      <c r="U203" s="117"/>
      <c r="V203" s="117"/>
    </row>
    <row r="204" spans="3:22" ht="15.75" customHeight="1">
      <c r="C204" s="117"/>
      <c r="D204" s="115"/>
      <c r="E204" s="115"/>
      <c r="F204" s="115"/>
      <c r="G204" s="117"/>
      <c r="H204" s="157"/>
      <c r="I204" s="117"/>
      <c r="J204" s="117"/>
      <c r="K204" s="117"/>
      <c r="L204" s="117"/>
      <c r="M204" s="117"/>
      <c r="N204" s="117"/>
      <c r="O204" s="117"/>
      <c r="P204" s="117"/>
      <c r="Q204" s="117"/>
      <c r="R204" s="117"/>
      <c r="S204" s="117"/>
      <c r="T204" s="117"/>
      <c r="U204" s="117"/>
      <c r="V204" s="117"/>
    </row>
    <row r="205" spans="3:22" ht="15.75" customHeight="1">
      <c r="C205" s="117"/>
      <c r="D205" s="115"/>
      <c r="E205" s="115"/>
      <c r="F205" s="115"/>
      <c r="G205" s="117"/>
      <c r="H205" s="157"/>
      <c r="I205" s="117"/>
      <c r="J205" s="117"/>
      <c r="K205" s="117"/>
      <c r="L205" s="117"/>
      <c r="M205" s="117"/>
      <c r="N205" s="117"/>
      <c r="O205" s="117"/>
      <c r="P205" s="117"/>
      <c r="Q205" s="117"/>
      <c r="R205" s="117"/>
      <c r="S205" s="117"/>
      <c r="T205" s="117"/>
      <c r="U205" s="117"/>
      <c r="V205" s="117"/>
    </row>
    <row r="206" spans="3:22" ht="15.75" customHeight="1">
      <c r="C206" s="117"/>
      <c r="D206" s="115"/>
      <c r="E206" s="115"/>
      <c r="F206" s="115"/>
      <c r="G206" s="117"/>
      <c r="H206" s="157"/>
      <c r="I206" s="117"/>
      <c r="J206" s="117"/>
      <c r="K206" s="117"/>
      <c r="L206" s="117"/>
      <c r="M206" s="117"/>
      <c r="N206" s="117"/>
      <c r="O206" s="117"/>
      <c r="P206" s="117"/>
      <c r="Q206" s="117"/>
      <c r="R206" s="117"/>
      <c r="S206" s="117"/>
      <c r="T206" s="117"/>
      <c r="U206" s="117"/>
      <c r="V206" s="117"/>
    </row>
    <row r="207" spans="3:22" ht="15.75" customHeight="1">
      <c r="C207" s="117"/>
      <c r="D207" s="115"/>
      <c r="E207" s="115"/>
      <c r="F207" s="115"/>
      <c r="G207" s="117"/>
      <c r="H207" s="157"/>
      <c r="I207" s="117"/>
      <c r="J207" s="117"/>
      <c r="K207" s="117"/>
      <c r="L207" s="117"/>
      <c r="M207" s="117"/>
      <c r="N207" s="117"/>
      <c r="O207" s="117"/>
      <c r="P207" s="117"/>
      <c r="Q207" s="117"/>
      <c r="R207" s="117"/>
      <c r="S207" s="117"/>
      <c r="T207" s="117"/>
      <c r="U207" s="117"/>
      <c r="V207" s="117"/>
    </row>
    <row r="208" spans="3:22" ht="15.75" customHeight="1">
      <c r="C208" s="117"/>
      <c r="D208" s="115"/>
      <c r="E208" s="115"/>
      <c r="F208" s="115"/>
      <c r="G208" s="117"/>
      <c r="H208" s="157"/>
      <c r="I208" s="117"/>
      <c r="J208" s="117"/>
      <c r="K208" s="117"/>
      <c r="L208" s="117"/>
      <c r="M208" s="117"/>
      <c r="N208" s="117"/>
      <c r="O208" s="117"/>
      <c r="P208" s="117"/>
      <c r="Q208" s="117"/>
      <c r="R208" s="117"/>
      <c r="S208" s="117"/>
      <c r="T208" s="117"/>
      <c r="U208" s="117"/>
      <c r="V208" s="117"/>
    </row>
    <row r="209" spans="3:22" ht="15.75" customHeight="1">
      <c r="C209" s="117"/>
      <c r="D209" s="115"/>
      <c r="E209" s="115"/>
      <c r="F209" s="115"/>
      <c r="G209" s="117"/>
      <c r="H209" s="157"/>
      <c r="I209" s="117"/>
      <c r="J209" s="117"/>
      <c r="K209" s="117"/>
      <c r="L209" s="117"/>
      <c r="M209" s="117"/>
      <c r="N209" s="117"/>
      <c r="O209" s="117"/>
      <c r="P209" s="117"/>
      <c r="Q209" s="117"/>
      <c r="R209" s="117"/>
      <c r="S209" s="117"/>
      <c r="T209" s="117"/>
      <c r="U209" s="117"/>
      <c r="V209" s="117"/>
    </row>
    <row r="210" spans="3:22" ht="15.75" customHeight="1">
      <c r="C210" s="117"/>
      <c r="D210" s="115"/>
      <c r="E210" s="115"/>
      <c r="F210" s="115"/>
      <c r="G210" s="117"/>
      <c r="H210" s="157"/>
      <c r="I210" s="117"/>
      <c r="J210" s="117"/>
      <c r="K210" s="117"/>
      <c r="L210" s="117"/>
      <c r="M210" s="117"/>
      <c r="N210" s="117"/>
      <c r="O210" s="117"/>
      <c r="P210" s="117"/>
      <c r="Q210" s="117"/>
      <c r="R210" s="117"/>
      <c r="S210" s="117"/>
      <c r="T210" s="117"/>
      <c r="U210" s="117"/>
      <c r="V210" s="117"/>
    </row>
    <row r="211" spans="3:22" ht="15.75" customHeight="1">
      <c r="C211" s="117"/>
      <c r="D211" s="115"/>
      <c r="E211" s="115"/>
      <c r="F211" s="115"/>
      <c r="G211" s="117"/>
      <c r="H211" s="157"/>
      <c r="I211" s="117"/>
      <c r="J211" s="117"/>
      <c r="K211" s="117"/>
      <c r="L211" s="117"/>
      <c r="M211" s="117"/>
      <c r="N211" s="117"/>
      <c r="O211" s="117"/>
      <c r="P211" s="117"/>
      <c r="Q211" s="117"/>
      <c r="R211" s="117"/>
      <c r="S211" s="117"/>
      <c r="T211" s="117"/>
      <c r="U211" s="117"/>
      <c r="V211" s="117"/>
    </row>
    <row r="212" spans="3:22" ht="15.75" customHeight="1">
      <c r="C212" s="117"/>
      <c r="D212" s="115"/>
      <c r="E212" s="115"/>
      <c r="F212" s="115"/>
      <c r="G212" s="117"/>
      <c r="H212" s="157"/>
      <c r="I212" s="117"/>
      <c r="J212" s="117"/>
      <c r="K212" s="117"/>
      <c r="L212" s="117"/>
      <c r="M212" s="117"/>
      <c r="N212" s="117"/>
      <c r="O212" s="117"/>
      <c r="P212" s="117"/>
      <c r="Q212" s="117"/>
      <c r="R212" s="117"/>
      <c r="S212" s="117"/>
      <c r="T212" s="117"/>
      <c r="U212" s="117"/>
      <c r="V212" s="117"/>
    </row>
    <row r="213" spans="3:22" ht="15.75" customHeight="1">
      <c r="C213" s="117"/>
      <c r="D213" s="115"/>
      <c r="E213" s="115"/>
      <c r="F213" s="115"/>
      <c r="G213" s="117"/>
      <c r="H213" s="157"/>
      <c r="I213" s="117"/>
      <c r="J213" s="117"/>
      <c r="K213" s="117"/>
      <c r="L213" s="117"/>
      <c r="M213" s="117"/>
      <c r="N213" s="117"/>
      <c r="O213" s="117"/>
      <c r="P213" s="117"/>
      <c r="Q213" s="117"/>
      <c r="R213" s="117"/>
      <c r="S213" s="117"/>
      <c r="T213" s="117"/>
      <c r="U213" s="117"/>
      <c r="V213" s="117"/>
    </row>
    <row r="214" spans="3:22" ht="15.75" customHeight="1">
      <c r="C214" s="117"/>
      <c r="D214" s="115"/>
      <c r="E214" s="115"/>
      <c r="F214" s="115"/>
      <c r="G214" s="117"/>
      <c r="H214" s="157"/>
      <c r="I214" s="117"/>
      <c r="J214" s="117"/>
      <c r="K214" s="117"/>
      <c r="L214" s="117"/>
      <c r="M214" s="117"/>
      <c r="N214" s="117"/>
      <c r="O214" s="117"/>
      <c r="P214" s="117"/>
      <c r="Q214" s="117"/>
      <c r="R214" s="117"/>
      <c r="S214" s="117"/>
      <c r="T214" s="117"/>
      <c r="U214" s="117"/>
      <c r="V214" s="117"/>
    </row>
    <row r="215" spans="3:22" ht="15.75" customHeight="1">
      <c r="C215" s="117"/>
      <c r="D215" s="115"/>
      <c r="E215" s="115"/>
      <c r="F215" s="115"/>
      <c r="G215" s="117"/>
      <c r="H215" s="157"/>
      <c r="I215" s="117"/>
      <c r="J215" s="117"/>
      <c r="K215" s="117"/>
      <c r="L215" s="117"/>
      <c r="M215" s="117"/>
      <c r="N215" s="117"/>
      <c r="O215" s="117"/>
      <c r="P215" s="117"/>
      <c r="Q215" s="117"/>
      <c r="R215" s="117"/>
      <c r="S215" s="117"/>
      <c r="T215" s="117"/>
      <c r="U215" s="117"/>
      <c r="V215" s="117"/>
    </row>
    <row r="216" spans="3:22" ht="15.75" customHeight="1">
      <c r="C216" s="117"/>
      <c r="D216" s="115"/>
      <c r="E216" s="115"/>
      <c r="F216" s="115"/>
      <c r="G216" s="117"/>
      <c r="H216" s="157"/>
      <c r="I216" s="117"/>
      <c r="J216" s="117"/>
      <c r="K216" s="117"/>
      <c r="L216" s="117"/>
      <c r="M216" s="117"/>
      <c r="N216" s="117"/>
      <c r="O216" s="117"/>
      <c r="P216" s="117"/>
      <c r="Q216" s="117"/>
      <c r="R216" s="117"/>
      <c r="S216" s="117"/>
      <c r="T216" s="117"/>
      <c r="U216" s="117"/>
      <c r="V216" s="117"/>
    </row>
    <row r="217" spans="3:22" ht="15.75" customHeight="1">
      <c r="C217" s="117"/>
      <c r="D217" s="115"/>
      <c r="E217" s="115"/>
      <c r="F217" s="115"/>
      <c r="G217" s="117"/>
      <c r="H217" s="157"/>
      <c r="I217" s="117"/>
      <c r="J217" s="117"/>
      <c r="K217" s="117"/>
      <c r="L217" s="117"/>
      <c r="M217" s="117"/>
      <c r="N217" s="117"/>
      <c r="O217" s="117"/>
      <c r="P217" s="117"/>
      <c r="Q217" s="117"/>
      <c r="R217" s="117"/>
      <c r="S217" s="117"/>
      <c r="T217" s="117"/>
      <c r="U217" s="117"/>
      <c r="V217" s="117"/>
    </row>
    <row r="218" spans="3:22" ht="15.75" customHeight="1">
      <c r="C218" s="117"/>
      <c r="D218" s="115"/>
      <c r="E218" s="115"/>
      <c r="F218" s="115"/>
      <c r="G218" s="117"/>
      <c r="H218" s="157"/>
      <c r="I218" s="117"/>
      <c r="J218" s="117"/>
      <c r="K218" s="117"/>
      <c r="L218" s="117"/>
      <c r="M218" s="117"/>
      <c r="N218" s="117"/>
      <c r="O218" s="117"/>
      <c r="P218" s="117"/>
      <c r="Q218" s="117"/>
      <c r="R218" s="117"/>
      <c r="S218" s="117"/>
      <c r="T218" s="117"/>
      <c r="U218" s="117"/>
      <c r="V218" s="117"/>
    </row>
    <row r="219" spans="3:22" ht="15.75" customHeight="1">
      <c r="C219" s="117"/>
      <c r="D219" s="115"/>
      <c r="E219" s="115"/>
      <c r="F219" s="115"/>
      <c r="G219" s="117"/>
      <c r="H219" s="157"/>
      <c r="I219" s="117"/>
      <c r="J219" s="117"/>
      <c r="K219" s="117"/>
      <c r="L219" s="117"/>
      <c r="M219" s="117"/>
      <c r="N219" s="117"/>
      <c r="O219" s="117"/>
      <c r="P219" s="117"/>
      <c r="Q219" s="117"/>
      <c r="R219" s="117"/>
      <c r="S219" s="117"/>
      <c r="T219" s="117"/>
      <c r="U219" s="117"/>
      <c r="V219" s="117"/>
    </row>
    <row r="220" spans="3:22" ht="15.75" customHeight="1">
      <c r="C220" s="117"/>
      <c r="D220" s="115"/>
      <c r="E220" s="115"/>
      <c r="F220" s="115"/>
      <c r="G220" s="117"/>
      <c r="H220" s="157"/>
      <c r="I220" s="117"/>
      <c r="J220" s="117"/>
      <c r="K220" s="117"/>
      <c r="L220" s="117"/>
      <c r="M220" s="117"/>
      <c r="N220" s="117"/>
      <c r="O220" s="117"/>
      <c r="P220" s="117"/>
      <c r="Q220" s="117"/>
      <c r="R220" s="117"/>
      <c r="S220" s="117"/>
      <c r="T220" s="117"/>
      <c r="U220" s="117"/>
      <c r="V220" s="117"/>
    </row>
    <row r="221" spans="3:22" ht="15.75" customHeight="1">
      <c r="C221" s="117"/>
      <c r="D221" s="115"/>
      <c r="E221" s="115"/>
      <c r="F221" s="115"/>
      <c r="G221" s="117"/>
      <c r="H221" s="15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/>
      <c r="S221" s="117"/>
      <c r="T221" s="117"/>
      <c r="U221" s="117"/>
      <c r="V221" s="117"/>
    </row>
    <row r="222" spans="3:22" ht="15.75" customHeight="1">
      <c r="C222" s="117"/>
      <c r="D222" s="115"/>
      <c r="E222" s="115"/>
      <c r="F222" s="115"/>
      <c r="G222" s="117"/>
      <c r="H222" s="157"/>
      <c r="I222" s="117"/>
      <c r="J222" s="117"/>
      <c r="K222" s="117"/>
      <c r="L222" s="117"/>
      <c r="M222" s="117"/>
      <c r="N222" s="117"/>
      <c r="O222" s="117"/>
      <c r="P222" s="117"/>
      <c r="Q222" s="117"/>
      <c r="R222" s="117"/>
      <c r="S222" s="117"/>
      <c r="T222" s="117"/>
      <c r="U222" s="117"/>
      <c r="V222" s="117"/>
    </row>
    <row r="223" spans="3:22" ht="15.75" customHeight="1">
      <c r="C223" s="117"/>
      <c r="D223" s="115"/>
      <c r="E223" s="115"/>
      <c r="F223" s="115"/>
      <c r="G223" s="117"/>
      <c r="H223" s="157"/>
      <c r="I223" s="117"/>
      <c r="J223" s="117"/>
      <c r="K223" s="117"/>
      <c r="L223" s="117"/>
      <c r="M223" s="117"/>
      <c r="N223" s="117"/>
      <c r="O223" s="117"/>
      <c r="P223" s="117"/>
      <c r="Q223" s="117"/>
      <c r="R223" s="117"/>
      <c r="S223" s="117"/>
      <c r="T223" s="117"/>
      <c r="U223" s="117"/>
      <c r="V223" s="117"/>
    </row>
    <row r="224" spans="3:22" ht="15.75" customHeight="1">
      <c r="C224" s="117"/>
      <c r="D224" s="115"/>
      <c r="E224" s="115"/>
      <c r="F224" s="115"/>
      <c r="G224" s="117"/>
      <c r="H224" s="157"/>
      <c r="I224" s="117"/>
      <c r="J224" s="117"/>
      <c r="K224" s="117"/>
      <c r="L224" s="117"/>
      <c r="M224" s="117"/>
      <c r="N224" s="117"/>
      <c r="O224" s="117"/>
      <c r="P224" s="117"/>
      <c r="Q224" s="117"/>
      <c r="R224" s="117"/>
      <c r="S224" s="117"/>
      <c r="T224" s="117"/>
      <c r="U224" s="117"/>
      <c r="V224" s="117"/>
    </row>
    <row r="225" spans="3:22" ht="15.75" customHeight="1">
      <c r="C225" s="117"/>
      <c r="D225" s="115"/>
      <c r="E225" s="115"/>
      <c r="F225" s="115"/>
      <c r="G225" s="117"/>
      <c r="H225" s="157"/>
      <c r="I225" s="117"/>
      <c r="J225" s="117"/>
      <c r="K225" s="117"/>
      <c r="L225" s="117"/>
      <c r="M225" s="117"/>
      <c r="N225" s="117"/>
      <c r="O225" s="117"/>
      <c r="P225" s="117"/>
      <c r="Q225" s="117"/>
      <c r="R225" s="117"/>
      <c r="S225" s="117"/>
      <c r="T225" s="117"/>
      <c r="U225" s="117"/>
      <c r="V225" s="117"/>
    </row>
    <row r="226" spans="3:22" ht="15.75" customHeight="1">
      <c r="C226" s="117"/>
      <c r="D226" s="115"/>
      <c r="E226" s="115"/>
      <c r="F226" s="115"/>
      <c r="G226" s="117"/>
      <c r="H226" s="157"/>
      <c r="I226" s="117"/>
      <c r="J226" s="117"/>
      <c r="K226" s="117"/>
      <c r="L226" s="117"/>
      <c r="M226" s="117"/>
      <c r="N226" s="117"/>
      <c r="O226" s="117"/>
      <c r="P226" s="117"/>
      <c r="Q226" s="117"/>
      <c r="R226" s="117"/>
      <c r="S226" s="117"/>
      <c r="T226" s="117"/>
      <c r="U226" s="117"/>
      <c r="V226" s="117"/>
    </row>
    <row r="227" spans="3:22" ht="15.75" customHeight="1">
      <c r="C227" s="117"/>
      <c r="D227" s="115"/>
      <c r="E227" s="115"/>
      <c r="F227" s="115"/>
      <c r="G227" s="117"/>
      <c r="H227" s="157"/>
      <c r="I227" s="117"/>
      <c r="J227" s="117"/>
      <c r="K227" s="117"/>
      <c r="L227" s="117"/>
      <c r="M227" s="117"/>
      <c r="N227" s="117"/>
      <c r="O227" s="117"/>
      <c r="P227" s="117"/>
      <c r="Q227" s="117"/>
      <c r="R227" s="117"/>
      <c r="S227" s="117"/>
      <c r="T227" s="117"/>
      <c r="U227" s="117"/>
      <c r="V227" s="117"/>
    </row>
    <row r="228" spans="3:22" ht="15.75" customHeight="1">
      <c r="C228" s="117"/>
      <c r="D228" s="115"/>
      <c r="E228" s="115"/>
      <c r="F228" s="115"/>
      <c r="G228" s="117"/>
      <c r="H228" s="157"/>
      <c r="I228" s="117"/>
      <c r="J228" s="117"/>
      <c r="K228" s="117"/>
      <c r="L228" s="117"/>
      <c r="M228" s="117"/>
      <c r="N228" s="117"/>
      <c r="O228" s="117"/>
      <c r="P228" s="117"/>
      <c r="Q228" s="117"/>
      <c r="R228" s="117"/>
      <c r="S228" s="117"/>
      <c r="T228" s="117"/>
      <c r="U228" s="117"/>
      <c r="V228" s="117"/>
    </row>
    <row r="229" spans="3:22" ht="15.75" customHeight="1">
      <c r="C229" s="117"/>
      <c r="D229" s="115"/>
      <c r="E229" s="115"/>
      <c r="F229" s="115"/>
      <c r="G229" s="117"/>
      <c r="H229" s="157"/>
      <c r="I229" s="117"/>
      <c r="J229" s="117"/>
      <c r="K229" s="117"/>
      <c r="L229" s="117"/>
      <c r="M229" s="117"/>
      <c r="N229" s="117"/>
      <c r="O229" s="117"/>
      <c r="P229" s="117"/>
      <c r="Q229" s="117"/>
      <c r="R229" s="117"/>
      <c r="S229" s="117"/>
      <c r="T229" s="117"/>
      <c r="U229" s="117"/>
      <c r="V229" s="117"/>
    </row>
    <row r="230" spans="3:22" ht="15.75" customHeight="1">
      <c r="C230" s="117"/>
      <c r="D230" s="115"/>
      <c r="E230" s="115"/>
      <c r="F230" s="115"/>
      <c r="G230" s="117"/>
      <c r="H230" s="157"/>
      <c r="I230" s="117"/>
      <c r="J230" s="117"/>
      <c r="K230" s="117"/>
      <c r="L230" s="117"/>
      <c r="M230" s="117"/>
      <c r="N230" s="117"/>
      <c r="O230" s="117"/>
      <c r="P230" s="117"/>
      <c r="Q230" s="117"/>
      <c r="R230" s="117"/>
      <c r="S230" s="117"/>
      <c r="T230" s="117"/>
      <c r="U230" s="117"/>
      <c r="V230" s="117"/>
    </row>
    <row r="231" spans="3:22" ht="15.75" customHeight="1">
      <c r="C231" s="117"/>
      <c r="D231" s="115"/>
      <c r="E231" s="115"/>
      <c r="F231" s="115"/>
      <c r="G231" s="117"/>
      <c r="H231" s="157"/>
      <c r="I231" s="117"/>
      <c r="J231" s="117"/>
      <c r="K231" s="117"/>
      <c r="L231" s="117"/>
      <c r="M231" s="117"/>
      <c r="N231" s="117"/>
      <c r="O231" s="117"/>
      <c r="P231" s="117"/>
      <c r="Q231" s="117"/>
      <c r="R231" s="117"/>
      <c r="S231" s="117"/>
      <c r="T231" s="117"/>
      <c r="U231" s="117"/>
      <c r="V231" s="117"/>
    </row>
    <row r="232" spans="3:22" ht="15.75" customHeight="1">
      <c r="C232" s="117"/>
      <c r="D232" s="115"/>
      <c r="E232" s="115"/>
      <c r="F232" s="115"/>
      <c r="G232" s="117"/>
      <c r="H232" s="157"/>
      <c r="I232" s="117"/>
      <c r="J232" s="117"/>
      <c r="K232" s="117"/>
      <c r="L232" s="117"/>
      <c r="M232" s="117"/>
      <c r="N232" s="117"/>
      <c r="O232" s="117"/>
      <c r="P232" s="117"/>
      <c r="Q232" s="117"/>
      <c r="R232" s="117"/>
      <c r="S232" s="117"/>
      <c r="T232" s="117"/>
      <c r="U232" s="117"/>
      <c r="V232" s="117"/>
    </row>
    <row r="233" spans="3:22" ht="15.75" customHeight="1">
      <c r="C233" s="117"/>
      <c r="D233" s="115"/>
      <c r="E233" s="115"/>
      <c r="F233" s="115"/>
      <c r="G233" s="117"/>
      <c r="H233" s="157"/>
      <c r="I233" s="117"/>
      <c r="J233" s="117"/>
      <c r="K233" s="117"/>
      <c r="L233" s="117"/>
      <c r="M233" s="117"/>
      <c r="N233" s="117"/>
      <c r="O233" s="117"/>
      <c r="P233" s="117"/>
      <c r="Q233" s="117"/>
      <c r="R233" s="117"/>
      <c r="S233" s="117"/>
      <c r="T233" s="117"/>
      <c r="U233" s="117"/>
      <c r="V233" s="117"/>
    </row>
    <row r="234" spans="3:22" ht="15.75" customHeight="1">
      <c r="C234" s="117"/>
      <c r="D234" s="115"/>
      <c r="E234" s="115"/>
      <c r="F234" s="115"/>
      <c r="G234" s="117"/>
      <c r="H234" s="157"/>
      <c r="I234" s="117"/>
      <c r="J234" s="117"/>
      <c r="K234" s="117"/>
      <c r="L234" s="117"/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</row>
    <row r="235" spans="3:22" ht="15.75" customHeight="1">
      <c r="C235" s="117"/>
      <c r="D235" s="115"/>
      <c r="E235" s="115"/>
      <c r="F235" s="115"/>
      <c r="G235" s="117"/>
      <c r="H235" s="157"/>
      <c r="I235" s="117"/>
      <c r="J235" s="117"/>
      <c r="K235" s="117"/>
      <c r="L235" s="117"/>
      <c r="M235" s="117"/>
      <c r="N235" s="117"/>
      <c r="O235" s="117"/>
      <c r="P235" s="117"/>
      <c r="Q235" s="117"/>
      <c r="R235" s="117"/>
      <c r="S235" s="117"/>
      <c r="T235" s="117"/>
      <c r="U235" s="117"/>
      <c r="V235" s="117"/>
    </row>
    <row r="236" spans="3:22" ht="15.75" customHeight="1">
      <c r="C236" s="117"/>
      <c r="D236" s="115"/>
      <c r="E236" s="115"/>
      <c r="F236" s="115"/>
      <c r="G236" s="117"/>
      <c r="H236" s="157"/>
      <c r="I236" s="117"/>
      <c r="J236" s="117"/>
      <c r="K236" s="117"/>
      <c r="L236" s="117"/>
      <c r="M236" s="117"/>
      <c r="N236" s="117"/>
      <c r="O236" s="117"/>
      <c r="P236" s="117"/>
      <c r="Q236" s="117"/>
      <c r="R236" s="117"/>
      <c r="S236" s="117"/>
      <c r="T236" s="117"/>
      <c r="U236" s="117"/>
      <c r="V236" s="117"/>
    </row>
    <row r="237" spans="3:22" ht="15.75" customHeight="1">
      <c r="C237" s="117"/>
      <c r="D237" s="115"/>
      <c r="E237" s="115"/>
      <c r="F237" s="115"/>
      <c r="G237" s="117"/>
      <c r="H237" s="157"/>
      <c r="I237" s="117"/>
      <c r="J237" s="117"/>
      <c r="K237" s="117"/>
      <c r="L237" s="117"/>
      <c r="M237" s="117"/>
      <c r="N237" s="117"/>
      <c r="O237" s="117"/>
      <c r="P237" s="117"/>
      <c r="Q237" s="117"/>
      <c r="R237" s="117"/>
      <c r="S237" s="117"/>
      <c r="T237" s="117"/>
      <c r="U237" s="117"/>
      <c r="V237" s="117"/>
    </row>
    <row r="238" spans="3:22" ht="15.75" customHeight="1">
      <c r="C238" s="117"/>
      <c r="D238" s="115"/>
      <c r="E238" s="115"/>
      <c r="F238" s="115"/>
      <c r="G238" s="117"/>
      <c r="H238" s="157"/>
      <c r="I238" s="117"/>
      <c r="J238" s="117"/>
      <c r="K238" s="117"/>
      <c r="L238" s="117"/>
      <c r="M238" s="117"/>
      <c r="N238" s="117"/>
      <c r="O238" s="117"/>
      <c r="P238" s="117"/>
      <c r="Q238" s="117"/>
      <c r="R238" s="117"/>
      <c r="S238" s="117"/>
      <c r="T238" s="117"/>
      <c r="U238" s="117"/>
      <c r="V238" s="117"/>
    </row>
    <row r="239" spans="3:22" ht="15.75" customHeight="1">
      <c r="C239" s="117"/>
      <c r="D239" s="115"/>
      <c r="E239" s="115"/>
      <c r="F239" s="115"/>
      <c r="G239" s="117"/>
      <c r="H239" s="157"/>
      <c r="I239" s="117"/>
      <c r="J239" s="117"/>
      <c r="K239" s="117"/>
      <c r="L239" s="117"/>
      <c r="M239" s="117"/>
      <c r="N239" s="117"/>
      <c r="O239" s="117"/>
      <c r="P239" s="117"/>
      <c r="Q239" s="117"/>
      <c r="R239" s="117"/>
      <c r="S239" s="117"/>
      <c r="T239" s="117"/>
      <c r="U239" s="117"/>
      <c r="V239" s="117"/>
    </row>
    <row r="240" spans="3:22" ht="15.75" customHeight="1">
      <c r="C240" s="117"/>
      <c r="D240" s="115"/>
      <c r="E240" s="115"/>
      <c r="F240" s="115"/>
      <c r="G240" s="117"/>
      <c r="H240" s="157"/>
      <c r="I240" s="117"/>
      <c r="J240" s="117"/>
      <c r="K240" s="117"/>
      <c r="L240" s="117"/>
      <c r="M240" s="117"/>
      <c r="N240" s="117"/>
      <c r="O240" s="117"/>
      <c r="P240" s="117"/>
      <c r="Q240" s="117"/>
      <c r="R240" s="117"/>
      <c r="S240" s="117"/>
      <c r="T240" s="117"/>
      <c r="U240" s="117"/>
      <c r="V240" s="117"/>
    </row>
    <row r="241" spans="3:22" ht="15.75" customHeight="1">
      <c r="C241" s="117"/>
      <c r="D241" s="115"/>
      <c r="E241" s="115"/>
      <c r="F241" s="115"/>
      <c r="G241" s="117"/>
      <c r="H241" s="157"/>
      <c r="I241" s="117"/>
      <c r="J241" s="117"/>
      <c r="K241" s="117"/>
      <c r="L241" s="117"/>
      <c r="M241" s="117"/>
      <c r="N241" s="117"/>
      <c r="O241" s="117"/>
      <c r="P241" s="117"/>
      <c r="Q241" s="117"/>
      <c r="R241" s="117"/>
      <c r="S241" s="117"/>
      <c r="T241" s="117"/>
      <c r="U241" s="117"/>
      <c r="V241" s="117"/>
    </row>
    <row r="242" spans="3:22" ht="15.75" customHeight="1">
      <c r="C242" s="117"/>
      <c r="D242" s="115"/>
      <c r="E242" s="115"/>
      <c r="F242" s="115"/>
      <c r="G242" s="117"/>
      <c r="H242" s="157"/>
      <c r="I242" s="117"/>
      <c r="J242" s="117"/>
      <c r="K242" s="117"/>
      <c r="L242" s="117"/>
      <c r="M242" s="117"/>
      <c r="N242" s="117"/>
      <c r="O242" s="117"/>
      <c r="P242" s="117"/>
      <c r="Q242" s="117"/>
      <c r="R242" s="117"/>
      <c r="S242" s="117"/>
      <c r="T242" s="117"/>
      <c r="U242" s="117"/>
      <c r="V242" s="117"/>
    </row>
    <row r="243" spans="3:22" ht="15.75" customHeight="1">
      <c r="C243" s="117"/>
      <c r="D243" s="115"/>
      <c r="E243" s="115"/>
      <c r="F243" s="115"/>
      <c r="G243" s="117"/>
      <c r="H243" s="157"/>
      <c r="I243" s="117"/>
      <c r="J243" s="117"/>
      <c r="K243" s="117"/>
      <c r="L243" s="117"/>
      <c r="M243" s="117"/>
      <c r="N243" s="117"/>
      <c r="O243" s="117"/>
      <c r="P243" s="117"/>
      <c r="Q243" s="117"/>
      <c r="R243" s="117"/>
      <c r="S243" s="117"/>
      <c r="T243" s="117"/>
      <c r="U243" s="117"/>
      <c r="V243" s="117"/>
    </row>
    <row r="244" spans="3:22" ht="15.75" customHeight="1">
      <c r="C244" s="117"/>
      <c r="D244" s="115"/>
      <c r="E244" s="115"/>
      <c r="F244" s="115"/>
      <c r="G244" s="117"/>
      <c r="H244" s="157"/>
      <c r="I244" s="117"/>
      <c r="J244" s="117"/>
      <c r="K244" s="117"/>
      <c r="L244" s="117"/>
      <c r="M244" s="117"/>
      <c r="N244" s="117"/>
      <c r="O244" s="117"/>
      <c r="P244" s="117"/>
      <c r="Q244" s="117"/>
      <c r="R244" s="117"/>
      <c r="S244" s="117"/>
      <c r="T244" s="117"/>
      <c r="U244" s="117"/>
      <c r="V244" s="117"/>
    </row>
    <row r="245" spans="3:22" ht="15.75" customHeight="1">
      <c r="C245" s="117"/>
      <c r="D245" s="115"/>
      <c r="E245" s="115"/>
      <c r="F245" s="115"/>
      <c r="G245" s="117"/>
      <c r="H245" s="157"/>
      <c r="I245" s="117"/>
      <c r="J245" s="117"/>
      <c r="K245" s="117"/>
      <c r="L245" s="117"/>
      <c r="M245" s="117"/>
      <c r="N245" s="117"/>
      <c r="O245" s="117"/>
      <c r="P245" s="117"/>
      <c r="Q245" s="117"/>
      <c r="R245" s="117"/>
      <c r="S245" s="117"/>
      <c r="T245" s="117"/>
      <c r="U245" s="117"/>
      <c r="V245" s="117"/>
    </row>
    <row r="246" spans="3:22" ht="15.75" customHeight="1">
      <c r="C246" s="117"/>
      <c r="D246" s="115"/>
      <c r="E246" s="115"/>
      <c r="F246" s="115"/>
      <c r="G246" s="117"/>
      <c r="H246" s="157"/>
      <c r="I246" s="117"/>
      <c r="J246" s="117"/>
      <c r="K246" s="117"/>
      <c r="L246" s="117"/>
      <c r="M246" s="117"/>
      <c r="N246" s="117"/>
      <c r="O246" s="117"/>
      <c r="P246" s="117"/>
      <c r="Q246" s="117"/>
      <c r="R246" s="117"/>
      <c r="S246" s="117"/>
      <c r="T246" s="117"/>
      <c r="U246" s="117"/>
      <c r="V246" s="117"/>
    </row>
    <row r="247" spans="3:22" ht="15.75" customHeight="1">
      <c r="C247" s="117"/>
      <c r="D247" s="115"/>
      <c r="E247" s="115"/>
      <c r="F247" s="115"/>
      <c r="G247" s="117"/>
      <c r="H247" s="157"/>
      <c r="I247" s="117"/>
      <c r="J247" s="117"/>
      <c r="K247" s="117"/>
      <c r="L247" s="117"/>
      <c r="M247" s="117"/>
      <c r="N247" s="117"/>
      <c r="O247" s="117"/>
      <c r="P247" s="117"/>
      <c r="Q247" s="117"/>
      <c r="R247" s="117"/>
      <c r="S247" s="117"/>
      <c r="T247" s="117"/>
      <c r="U247" s="117"/>
      <c r="V247" s="117"/>
    </row>
    <row r="248" spans="3:22" ht="15.75" customHeight="1">
      <c r="C248" s="117"/>
      <c r="D248" s="115"/>
      <c r="E248" s="115"/>
      <c r="F248" s="115"/>
      <c r="G248" s="117"/>
      <c r="H248" s="157"/>
      <c r="I248" s="117"/>
      <c r="J248" s="117"/>
      <c r="K248" s="117"/>
      <c r="L248" s="117"/>
      <c r="M248" s="117"/>
      <c r="N248" s="117"/>
      <c r="O248" s="117"/>
      <c r="P248" s="117"/>
      <c r="Q248" s="117"/>
      <c r="R248" s="117"/>
      <c r="S248" s="117"/>
      <c r="T248" s="117"/>
      <c r="U248" s="117"/>
      <c r="V248" s="117"/>
    </row>
    <row r="249" spans="3:22" ht="15.75" customHeight="1">
      <c r="C249" s="117"/>
      <c r="D249" s="115"/>
      <c r="E249" s="115"/>
      <c r="F249" s="115"/>
      <c r="G249" s="117"/>
      <c r="H249" s="157"/>
      <c r="I249" s="117"/>
      <c r="J249" s="117"/>
      <c r="K249" s="117"/>
      <c r="L249" s="117"/>
      <c r="M249" s="117"/>
      <c r="N249" s="117"/>
      <c r="O249" s="117"/>
      <c r="P249" s="117"/>
      <c r="Q249" s="117"/>
      <c r="R249" s="117"/>
      <c r="S249" s="117"/>
      <c r="T249" s="117"/>
      <c r="U249" s="117"/>
      <c r="V249" s="117"/>
    </row>
    <row r="250" spans="3:22" ht="15.75" customHeight="1">
      <c r="C250" s="117"/>
      <c r="D250" s="115"/>
      <c r="E250" s="115"/>
      <c r="F250" s="115"/>
      <c r="G250" s="117"/>
      <c r="H250" s="157"/>
      <c r="I250" s="117"/>
      <c r="J250" s="117"/>
      <c r="K250" s="117"/>
      <c r="L250" s="117"/>
      <c r="M250" s="117"/>
      <c r="N250" s="117"/>
      <c r="O250" s="117"/>
      <c r="P250" s="117"/>
      <c r="Q250" s="117"/>
      <c r="R250" s="117"/>
      <c r="S250" s="117"/>
      <c r="T250" s="117"/>
      <c r="U250" s="117"/>
      <c r="V250" s="117"/>
    </row>
    <row r="251" spans="3:22" ht="15.75" customHeight="1">
      <c r="C251" s="117"/>
      <c r="D251" s="115"/>
      <c r="E251" s="115"/>
      <c r="F251" s="115"/>
      <c r="G251" s="117"/>
      <c r="H251" s="157"/>
      <c r="I251" s="117"/>
      <c r="J251" s="117"/>
      <c r="K251" s="117"/>
      <c r="L251" s="117"/>
      <c r="M251" s="117"/>
      <c r="N251" s="117"/>
      <c r="O251" s="117"/>
      <c r="P251" s="117"/>
      <c r="Q251" s="117"/>
      <c r="R251" s="117"/>
      <c r="S251" s="117"/>
      <c r="T251" s="117"/>
      <c r="U251" s="117"/>
      <c r="V251" s="117"/>
    </row>
    <row r="252" spans="3:22" ht="15.75" customHeight="1">
      <c r="C252" s="117"/>
      <c r="D252" s="115"/>
      <c r="E252" s="115"/>
      <c r="F252" s="115"/>
      <c r="G252" s="117"/>
      <c r="H252" s="157"/>
      <c r="I252" s="117"/>
      <c r="J252" s="117"/>
      <c r="K252" s="117"/>
      <c r="L252" s="117"/>
      <c r="M252" s="117"/>
      <c r="N252" s="117"/>
      <c r="O252" s="117"/>
      <c r="P252" s="117"/>
      <c r="Q252" s="117"/>
      <c r="R252" s="117"/>
      <c r="S252" s="117"/>
      <c r="T252" s="117"/>
      <c r="U252" s="117"/>
      <c r="V252" s="117"/>
    </row>
    <row r="253" spans="3:22" ht="15.75" customHeight="1">
      <c r="C253" s="117"/>
      <c r="D253" s="115"/>
      <c r="E253" s="115"/>
      <c r="F253" s="115"/>
      <c r="G253" s="117"/>
      <c r="H253" s="157"/>
      <c r="I253" s="117"/>
      <c r="J253" s="117"/>
      <c r="K253" s="117"/>
      <c r="L253" s="117"/>
      <c r="M253" s="117"/>
      <c r="N253" s="117"/>
      <c r="O253" s="117"/>
      <c r="P253" s="117"/>
      <c r="Q253" s="117"/>
      <c r="R253" s="117"/>
      <c r="S253" s="117"/>
      <c r="T253" s="117"/>
      <c r="U253" s="117"/>
      <c r="V253" s="117"/>
    </row>
    <row r="254" spans="3:22" ht="15.75" customHeight="1">
      <c r="C254" s="117"/>
      <c r="D254" s="115"/>
      <c r="E254" s="115"/>
      <c r="F254" s="115"/>
      <c r="G254" s="117"/>
      <c r="H254" s="157"/>
      <c r="I254" s="117"/>
      <c r="J254" s="117"/>
      <c r="K254" s="117"/>
      <c r="L254" s="117"/>
      <c r="M254" s="117"/>
      <c r="N254" s="117"/>
      <c r="O254" s="117"/>
      <c r="P254" s="117"/>
      <c r="Q254" s="117"/>
      <c r="R254" s="117"/>
      <c r="S254" s="117"/>
      <c r="T254" s="117"/>
      <c r="U254" s="117"/>
      <c r="V254" s="117"/>
    </row>
    <row r="255" spans="3:22" ht="15.75" customHeight="1">
      <c r="C255" s="117"/>
      <c r="D255" s="115"/>
      <c r="E255" s="115"/>
      <c r="F255" s="115"/>
      <c r="G255" s="117"/>
      <c r="H255" s="157"/>
      <c r="I255" s="117"/>
      <c r="J255" s="117"/>
      <c r="K255" s="117"/>
      <c r="L255" s="117"/>
      <c r="M255" s="117"/>
      <c r="N255" s="117"/>
      <c r="O255" s="117"/>
      <c r="P255" s="117"/>
      <c r="Q255" s="117"/>
      <c r="R255" s="117"/>
      <c r="S255" s="117"/>
      <c r="T255" s="117"/>
      <c r="U255" s="117"/>
      <c r="V255" s="117"/>
    </row>
    <row r="256" spans="3:22" ht="15.75" customHeight="1">
      <c r="C256" s="117"/>
      <c r="D256" s="115"/>
      <c r="E256" s="115"/>
      <c r="F256" s="115"/>
      <c r="G256" s="117"/>
      <c r="H256" s="157"/>
      <c r="I256" s="117"/>
      <c r="J256" s="117"/>
      <c r="K256" s="117"/>
      <c r="L256" s="117"/>
      <c r="M256" s="117"/>
      <c r="N256" s="117"/>
      <c r="O256" s="117"/>
      <c r="P256" s="117"/>
      <c r="Q256" s="117"/>
      <c r="R256" s="117"/>
      <c r="S256" s="117"/>
      <c r="T256" s="117"/>
      <c r="U256" s="117"/>
      <c r="V256" s="117"/>
    </row>
    <row r="257" spans="3:22" ht="15.75" customHeight="1">
      <c r="C257" s="117"/>
      <c r="D257" s="115"/>
      <c r="E257" s="115"/>
      <c r="F257" s="115"/>
      <c r="G257" s="117"/>
      <c r="H257" s="157"/>
      <c r="I257" s="117"/>
      <c r="J257" s="117"/>
      <c r="K257" s="117"/>
      <c r="L257" s="117"/>
      <c r="M257" s="117"/>
      <c r="N257" s="117"/>
      <c r="O257" s="117"/>
      <c r="P257" s="117"/>
      <c r="Q257" s="117"/>
      <c r="R257" s="117"/>
      <c r="S257" s="117"/>
      <c r="T257" s="117"/>
      <c r="U257" s="117"/>
      <c r="V257" s="117"/>
    </row>
    <row r="258" spans="3:22" ht="15.75" customHeight="1">
      <c r="C258" s="117"/>
      <c r="D258" s="115"/>
      <c r="E258" s="115"/>
      <c r="F258" s="115"/>
      <c r="G258" s="117"/>
      <c r="H258" s="157"/>
      <c r="I258" s="117"/>
      <c r="J258" s="117"/>
      <c r="K258" s="117"/>
      <c r="L258" s="117"/>
      <c r="M258" s="117"/>
      <c r="N258" s="117"/>
      <c r="O258" s="117"/>
      <c r="P258" s="117"/>
      <c r="Q258" s="117"/>
      <c r="R258" s="117"/>
      <c r="S258" s="117"/>
      <c r="T258" s="117"/>
      <c r="U258" s="117"/>
      <c r="V258" s="117"/>
    </row>
    <row r="259" spans="3:22" ht="15.75" customHeight="1">
      <c r="C259" s="117"/>
      <c r="D259" s="115"/>
      <c r="E259" s="115"/>
      <c r="F259" s="115"/>
      <c r="G259" s="117"/>
      <c r="H259" s="157"/>
      <c r="I259" s="117"/>
      <c r="J259" s="117"/>
      <c r="K259" s="117"/>
      <c r="L259" s="117"/>
      <c r="M259" s="117"/>
      <c r="N259" s="117"/>
      <c r="O259" s="117"/>
      <c r="P259" s="117"/>
      <c r="Q259" s="117"/>
      <c r="R259" s="117"/>
      <c r="S259" s="117"/>
      <c r="T259" s="117"/>
      <c r="U259" s="117"/>
      <c r="V259" s="117"/>
    </row>
    <row r="260" spans="3:22" ht="15.75" customHeight="1">
      <c r="C260" s="117"/>
      <c r="D260" s="115"/>
      <c r="E260" s="115"/>
      <c r="F260" s="115"/>
      <c r="G260" s="117"/>
      <c r="H260" s="157"/>
      <c r="I260" s="117"/>
      <c r="J260" s="117"/>
      <c r="K260" s="117"/>
      <c r="L260" s="117"/>
      <c r="M260" s="117"/>
      <c r="N260" s="117"/>
      <c r="O260" s="117"/>
      <c r="P260" s="117"/>
      <c r="Q260" s="117"/>
      <c r="R260" s="117"/>
      <c r="S260" s="117"/>
      <c r="T260" s="117"/>
      <c r="U260" s="117"/>
      <c r="V260" s="117"/>
    </row>
    <row r="261" spans="3:22" ht="15.75" customHeight="1">
      <c r="C261" s="117"/>
      <c r="D261" s="115"/>
      <c r="E261" s="115"/>
      <c r="F261" s="115"/>
      <c r="G261" s="117"/>
      <c r="H261" s="157"/>
      <c r="I261" s="117"/>
      <c r="J261" s="117"/>
      <c r="K261" s="117"/>
      <c r="L261" s="117"/>
      <c r="M261" s="117"/>
      <c r="N261" s="117"/>
      <c r="O261" s="117"/>
      <c r="P261" s="117"/>
      <c r="Q261" s="117"/>
      <c r="R261" s="117"/>
      <c r="S261" s="117"/>
      <c r="T261" s="117"/>
      <c r="U261" s="117"/>
      <c r="V261" s="117"/>
    </row>
    <row r="262" spans="3:22" ht="15.75" customHeight="1">
      <c r="C262" s="117"/>
      <c r="D262" s="115"/>
      <c r="E262" s="115"/>
      <c r="F262" s="115"/>
      <c r="G262" s="117"/>
      <c r="H262" s="157"/>
      <c r="I262" s="117"/>
      <c r="J262" s="117"/>
      <c r="K262" s="117"/>
      <c r="L262" s="117"/>
      <c r="M262" s="117"/>
      <c r="N262" s="117"/>
      <c r="O262" s="117"/>
      <c r="P262" s="117"/>
      <c r="Q262" s="117"/>
      <c r="R262" s="117"/>
      <c r="S262" s="117"/>
      <c r="T262" s="117"/>
      <c r="U262" s="117"/>
      <c r="V262" s="117"/>
    </row>
    <row r="263" spans="3:22" ht="15.75" customHeight="1">
      <c r="C263" s="117"/>
      <c r="D263" s="115"/>
      <c r="E263" s="115"/>
      <c r="F263" s="115"/>
      <c r="G263" s="117"/>
      <c r="H263" s="157"/>
      <c r="I263" s="117"/>
      <c r="J263" s="117"/>
      <c r="K263" s="117"/>
      <c r="L263" s="117"/>
      <c r="M263" s="117"/>
      <c r="N263" s="117"/>
      <c r="O263" s="117"/>
      <c r="P263" s="117"/>
      <c r="Q263" s="117"/>
      <c r="R263" s="117"/>
      <c r="S263" s="117"/>
      <c r="T263" s="117"/>
      <c r="U263" s="117"/>
      <c r="V263" s="117"/>
    </row>
    <row r="264" spans="3:22" ht="15.75" customHeight="1">
      <c r="C264" s="117"/>
      <c r="D264" s="115"/>
      <c r="E264" s="115"/>
      <c r="F264" s="115"/>
      <c r="G264" s="117"/>
      <c r="H264" s="157"/>
      <c r="I264" s="117"/>
      <c r="J264" s="117"/>
      <c r="K264" s="117"/>
      <c r="L264" s="117"/>
      <c r="M264" s="117"/>
      <c r="N264" s="117"/>
      <c r="O264" s="117"/>
      <c r="P264" s="117"/>
      <c r="Q264" s="117"/>
      <c r="R264" s="117"/>
      <c r="S264" s="117"/>
      <c r="T264" s="117"/>
      <c r="U264" s="117"/>
      <c r="V264" s="117"/>
    </row>
    <row r="265" spans="3:22" ht="15.75" customHeight="1">
      <c r="C265" s="117"/>
      <c r="D265" s="115"/>
      <c r="E265" s="115"/>
      <c r="F265" s="115"/>
      <c r="G265" s="117"/>
      <c r="H265" s="157"/>
      <c r="I265" s="117"/>
      <c r="J265" s="117"/>
      <c r="K265" s="117"/>
      <c r="L265" s="117"/>
      <c r="M265" s="117"/>
      <c r="N265" s="117"/>
      <c r="O265" s="117"/>
      <c r="P265" s="117"/>
      <c r="Q265" s="117"/>
      <c r="R265" s="117"/>
      <c r="S265" s="117"/>
      <c r="T265" s="117"/>
      <c r="U265" s="117"/>
      <c r="V265" s="117"/>
    </row>
    <row r="266" spans="3:22" ht="15.75" customHeight="1">
      <c r="C266" s="117"/>
      <c r="D266" s="115"/>
      <c r="E266" s="115"/>
      <c r="F266" s="115"/>
      <c r="G266" s="117"/>
      <c r="H266" s="157"/>
      <c r="I266" s="117"/>
      <c r="J266" s="117"/>
      <c r="K266" s="117"/>
      <c r="L266" s="117"/>
      <c r="M266" s="117"/>
      <c r="N266" s="117"/>
      <c r="O266" s="117"/>
      <c r="P266" s="117"/>
      <c r="Q266" s="117"/>
      <c r="R266" s="117"/>
      <c r="S266" s="117"/>
      <c r="T266" s="117"/>
      <c r="U266" s="117"/>
      <c r="V266" s="117"/>
    </row>
    <row r="267" spans="3:22" ht="15.75" customHeight="1">
      <c r="C267" s="117"/>
      <c r="D267" s="115"/>
      <c r="E267" s="115"/>
      <c r="F267" s="115"/>
      <c r="G267" s="117"/>
      <c r="H267" s="157"/>
      <c r="I267" s="117"/>
      <c r="J267" s="117"/>
      <c r="K267" s="117"/>
      <c r="L267" s="117"/>
      <c r="M267" s="117"/>
      <c r="N267" s="117"/>
      <c r="O267" s="117"/>
      <c r="P267" s="117"/>
      <c r="Q267" s="117"/>
      <c r="R267" s="117"/>
      <c r="S267" s="117"/>
      <c r="T267" s="117"/>
      <c r="U267" s="117"/>
      <c r="V267" s="117"/>
    </row>
    <row r="268" spans="3:22" ht="15.75" customHeight="1">
      <c r="C268" s="117"/>
      <c r="D268" s="115"/>
      <c r="E268" s="115"/>
      <c r="F268" s="115"/>
      <c r="G268" s="117"/>
      <c r="H268" s="157"/>
      <c r="I268" s="117"/>
      <c r="J268" s="117"/>
      <c r="K268" s="117"/>
      <c r="L268" s="117"/>
      <c r="M268" s="117"/>
      <c r="N268" s="117"/>
      <c r="O268" s="117"/>
      <c r="P268" s="117"/>
      <c r="Q268" s="117"/>
      <c r="R268" s="117"/>
      <c r="S268" s="117"/>
      <c r="T268" s="117"/>
      <c r="U268" s="117"/>
      <c r="V268" s="117"/>
    </row>
    <row r="269" spans="3:22" ht="15.75" customHeight="1">
      <c r="C269" s="117"/>
      <c r="D269" s="115"/>
      <c r="E269" s="115"/>
      <c r="F269" s="115"/>
      <c r="G269" s="117"/>
      <c r="H269" s="157"/>
      <c r="I269" s="117"/>
      <c r="J269" s="117"/>
      <c r="K269" s="117"/>
      <c r="L269" s="117"/>
      <c r="M269" s="117"/>
      <c r="N269" s="117"/>
      <c r="O269" s="117"/>
      <c r="P269" s="117"/>
      <c r="Q269" s="117"/>
      <c r="R269" s="117"/>
      <c r="S269" s="117"/>
      <c r="T269" s="117"/>
      <c r="U269" s="117"/>
      <c r="V269" s="117"/>
    </row>
    <row r="270" spans="3:22" ht="15.75" customHeight="1">
      <c r="C270" s="117"/>
      <c r="D270" s="115"/>
      <c r="E270" s="115"/>
      <c r="F270" s="115"/>
      <c r="G270" s="117"/>
      <c r="H270" s="157"/>
      <c r="I270" s="117"/>
      <c r="J270" s="117"/>
      <c r="K270" s="117"/>
      <c r="L270" s="117"/>
      <c r="M270" s="117"/>
      <c r="N270" s="117"/>
      <c r="O270" s="117"/>
      <c r="P270" s="117"/>
      <c r="Q270" s="117"/>
      <c r="R270" s="117"/>
      <c r="S270" s="117"/>
      <c r="T270" s="117"/>
      <c r="U270" s="117"/>
      <c r="V270" s="117"/>
    </row>
    <row r="271" spans="3:22" ht="15.75" customHeight="1">
      <c r="C271" s="117"/>
      <c r="D271" s="115"/>
      <c r="E271" s="115"/>
      <c r="F271" s="115"/>
      <c r="G271" s="117"/>
      <c r="H271" s="157"/>
      <c r="I271" s="117"/>
      <c r="J271" s="117"/>
      <c r="K271" s="117"/>
      <c r="L271" s="117"/>
      <c r="M271" s="117"/>
      <c r="N271" s="117"/>
      <c r="O271" s="117"/>
      <c r="P271" s="117"/>
      <c r="Q271" s="117"/>
      <c r="R271" s="117"/>
      <c r="S271" s="117"/>
      <c r="T271" s="117"/>
      <c r="U271" s="117"/>
      <c r="V271" s="117"/>
    </row>
    <row r="272" spans="3:22" ht="15.75" customHeight="1">
      <c r="C272" s="117"/>
      <c r="D272" s="115"/>
      <c r="E272" s="115"/>
      <c r="F272" s="115"/>
      <c r="G272" s="117"/>
      <c r="H272" s="157"/>
      <c r="I272" s="117"/>
      <c r="J272" s="117"/>
      <c r="K272" s="117"/>
      <c r="L272" s="117"/>
      <c r="M272" s="117"/>
      <c r="N272" s="117"/>
      <c r="O272" s="117"/>
      <c r="P272" s="117"/>
      <c r="Q272" s="117"/>
      <c r="R272" s="117"/>
      <c r="S272" s="117"/>
      <c r="T272" s="117"/>
      <c r="U272" s="117"/>
      <c r="V272" s="117"/>
    </row>
    <row r="273" spans="3:22" ht="15.75" customHeight="1">
      <c r="C273" s="117"/>
      <c r="D273" s="115"/>
      <c r="E273" s="115"/>
      <c r="F273" s="115"/>
      <c r="G273" s="117"/>
      <c r="H273" s="157"/>
      <c r="I273" s="117"/>
      <c r="J273" s="117"/>
      <c r="K273" s="117"/>
      <c r="L273" s="117"/>
      <c r="M273" s="117"/>
      <c r="N273" s="117"/>
      <c r="O273" s="117"/>
      <c r="P273" s="117"/>
      <c r="Q273" s="117"/>
      <c r="R273" s="117"/>
      <c r="S273" s="117"/>
      <c r="T273" s="117"/>
      <c r="U273" s="117"/>
      <c r="V273" s="117"/>
    </row>
    <row r="274" spans="3:22" ht="15.75" customHeight="1">
      <c r="C274" s="117"/>
      <c r="D274" s="115"/>
      <c r="E274" s="115"/>
      <c r="F274" s="115"/>
      <c r="G274" s="117"/>
      <c r="H274" s="157"/>
      <c r="I274" s="117"/>
      <c r="J274" s="117"/>
      <c r="K274" s="117"/>
      <c r="L274" s="117"/>
      <c r="M274" s="117"/>
      <c r="N274" s="117"/>
      <c r="O274" s="117"/>
      <c r="P274" s="117"/>
      <c r="Q274" s="117"/>
      <c r="R274" s="117"/>
      <c r="S274" s="117"/>
      <c r="T274" s="117"/>
      <c r="U274" s="117"/>
      <c r="V274" s="117"/>
    </row>
    <row r="275" spans="3:22" ht="15.75" customHeight="1">
      <c r="C275" s="117"/>
      <c r="D275" s="115"/>
      <c r="E275" s="115"/>
      <c r="F275" s="115"/>
      <c r="G275" s="117"/>
      <c r="H275" s="157"/>
      <c r="I275" s="117"/>
      <c r="J275" s="117"/>
      <c r="K275" s="117"/>
      <c r="L275" s="117"/>
      <c r="M275" s="117"/>
      <c r="N275" s="117"/>
      <c r="O275" s="117"/>
      <c r="P275" s="117"/>
      <c r="Q275" s="117"/>
      <c r="R275" s="117"/>
      <c r="S275" s="117"/>
      <c r="T275" s="117"/>
      <c r="U275" s="117"/>
      <c r="V275" s="117"/>
    </row>
    <row r="276" spans="3:22" ht="15.75" customHeight="1">
      <c r="C276" s="117"/>
      <c r="D276" s="115"/>
      <c r="E276" s="115"/>
      <c r="F276" s="115"/>
      <c r="G276" s="117"/>
      <c r="H276" s="157"/>
      <c r="I276" s="117"/>
      <c r="J276" s="117"/>
      <c r="K276" s="117"/>
      <c r="L276" s="117"/>
      <c r="M276" s="117"/>
      <c r="N276" s="117"/>
      <c r="O276" s="117"/>
      <c r="P276" s="117"/>
      <c r="Q276" s="117"/>
      <c r="R276" s="117"/>
      <c r="S276" s="117"/>
      <c r="T276" s="117"/>
      <c r="U276" s="117"/>
      <c r="V276" s="117"/>
    </row>
    <row r="277" spans="3:22" ht="15.75" customHeight="1">
      <c r="C277" s="117"/>
      <c r="D277" s="115"/>
      <c r="E277" s="115"/>
      <c r="F277" s="115"/>
      <c r="G277" s="117"/>
      <c r="H277" s="157"/>
      <c r="I277" s="117"/>
      <c r="J277" s="117"/>
      <c r="K277" s="117"/>
      <c r="L277" s="117"/>
      <c r="M277" s="117"/>
      <c r="N277" s="117"/>
      <c r="O277" s="117"/>
      <c r="P277" s="117"/>
      <c r="Q277" s="117"/>
      <c r="R277" s="117"/>
      <c r="S277" s="117"/>
      <c r="T277" s="117"/>
      <c r="U277" s="117"/>
      <c r="V277" s="117"/>
    </row>
    <row r="278" spans="3:22" ht="15.75" customHeight="1">
      <c r="C278" s="117"/>
      <c r="D278" s="115"/>
      <c r="E278" s="115"/>
      <c r="F278" s="115"/>
      <c r="G278" s="117"/>
      <c r="H278" s="157"/>
      <c r="I278" s="117"/>
      <c r="J278" s="117"/>
      <c r="K278" s="117"/>
      <c r="L278" s="117"/>
      <c r="M278" s="117"/>
      <c r="N278" s="117"/>
      <c r="O278" s="117"/>
      <c r="P278" s="117"/>
      <c r="Q278" s="117"/>
      <c r="R278" s="117"/>
      <c r="S278" s="117"/>
      <c r="T278" s="117"/>
      <c r="U278" s="117"/>
      <c r="V278" s="117"/>
    </row>
    <row r="279" spans="3:22" ht="15.75" customHeight="1">
      <c r="C279" s="117"/>
      <c r="D279" s="115"/>
      <c r="E279" s="115"/>
      <c r="F279" s="115"/>
      <c r="G279" s="117"/>
      <c r="H279" s="157"/>
      <c r="I279" s="117"/>
      <c r="J279" s="117"/>
      <c r="K279" s="117"/>
      <c r="L279" s="117"/>
      <c r="M279" s="117"/>
      <c r="N279" s="117"/>
      <c r="O279" s="117"/>
      <c r="P279" s="117"/>
      <c r="Q279" s="117"/>
      <c r="R279" s="117"/>
      <c r="S279" s="117"/>
      <c r="T279" s="117"/>
      <c r="U279" s="117"/>
      <c r="V279" s="117"/>
    </row>
    <row r="280" spans="3:22" ht="15.75" customHeight="1">
      <c r="C280" s="117"/>
      <c r="D280" s="115"/>
      <c r="E280" s="115"/>
      <c r="F280" s="115"/>
      <c r="G280" s="117"/>
      <c r="H280" s="157"/>
      <c r="I280" s="117"/>
      <c r="J280" s="117"/>
      <c r="K280" s="117"/>
      <c r="L280" s="117"/>
      <c r="M280" s="117"/>
      <c r="N280" s="117"/>
      <c r="O280" s="117"/>
      <c r="P280" s="117"/>
      <c r="Q280" s="117"/>
      <c r="R280" s="117"/>
      <c r="S280" s="117"/>
      <c r="T280" s="117"/>
      <c r="U280" s="117"/>
      <c r="V280" s="117"/>
    </row>
    <row r="281" spans="3:22" ht="15.75" customHeight="1">
      <c r="C281" s="117"/>
      <c r="D281" s="115"/>
      <c r="E281" s="115"/>
      <c r="F281" s="115"/>
      <c r="G281" s="117"/>
      <c r="H281" s="157"/>
      <c r="I281" s="117"/>
      <c r="J281" s="117"/>
      <c r="K281" s="117"/>
      <c r="L281" s="117"/>
      <c r="M281" s="117"/>
      <c r="N281" s="117"/>
      <c r="O281" s="117"/>
      <c r="P281" s="117"/>
      <c r="Q281" s="117"/>
      <c r="R281" s="117"/>
      <c r="S281" s="117"/>
      <c r="T281" s="117"/>
      <c r="U281" s="117"/>
      <c r="V281" s="117"/>
    </row>
    <row r="282" spans="3:22" ht="15.75" customHeight="1">
      <c r="C282" s="117"/>
      <c r="D282" s="115"/>
      <c r="E282" s="115"/>
      <c r="F282" s="115"/>
      <c r="G282" s="117"/>
      <c r="H282" s="157"/>
      <c r="I282" s="117"/>
      <c r="J282" s="117"/>
      <c r="K282" s="117"/>
      <c r="L282" s="117"/>
      <c r="M282" s="117"/>
      <c r="N282" s="117"/>
      <c r="O282" s="117"/>
      <c r="P282" s="117"/>
      <c r="Q282" s="117"/>
      <c r="R282" s="117"/>
      <c r="S282" s="117"/>
      <c r="T282" s="117"/>
      <c r="U282" s="117"/>
      <c r="V282" s="117"/>
    </row>
    <row r="283" spans="3:22" ht="15.75" customHeight="1">
      <c r="C283" s="117"/>
      <c r="D283" s="115"/>
      <c r="E283" s="115"/>
      <c r="F283" s="115"/>
      <c r="G283" s="117"/>
      <c r="H283" s="157"/>
      <c r="I283" s="117"/>
      <c r="J283" s="117"/>
      <c r="K283" s="117"/>
      <c r="L283" s="117"/>
      <c r="M283" s="117"/>
      <c r="N283" s="117"/>
      <c r="O283" s="117"/>
      <c r="P283" s="117"/>
      <c r="Q283" s="117"/>
      <c r="R283" s="117"/>
      <c r="S283" s="117"/>
      <c r="T283" s="117"/>
      <c r="U283" s="117"/>
      <c r="V283" s="117"/>
    </row>
    <row r="284" spans="3:22" ht="15.75" customHeight="1">
      <c r="C284" s="117"/>
      <c r="D284" s="115"/>
      <c r="E284" s="115"/>
      <c r="F284" s="115"/>
      <c r="G284" s="117"/>
      <c r="H284" s="157"/>
      <c r="I284" s="117"/>
      <c r="J284" s="117"/>
      <c r="K284" s="117"/>
      <c r="L284" s="117"/>
      <c r="M284" s="117"/>
      <c r="N284" s="117"/>
      <c r="O284" s="117"/>
      <c r="P284" s="117"/>
      <c r="Q284" s="117"/>
      <c r="R284" s="117"/>
      <c r="S284" s="117"/>
      <c r="T284" s="117"/>
      <c r="U284" s="117"/>
      <c r="V284" s="117"/>
    </row>
    <row r="285" spans="3:22" ht="15.75" customHeight="1">
      <c r="C285" s="117"/>
      <c r="D285" s="115"/>
      <c r="E285" s="115"/>
      <c r="F285" s="115"/>
      <c r="G285" s="117"/>
      <c r="H285" s="157"/>
      <c r="I285" s="117"/>
      <c r="J285" s="117"/>
      <c r="K285" s="117"/>
      <c r="L285" s="117"/>
      <c r="M285" s="117"/>
      <c r="N285" s="117"/>
      <c r="O285" s="117"/>
      <c r="P285" s="117"/>
      <c r="Q285" s="117"/>
      <c r="R285" s="117"/>
      <c r="S285" s="117"/>
      <c r="T285" s="117"/>
      <c r="U285" s="117"/>
      <c r="V285" s="117"/>
    </row>
    <row r="286" spans="3:22" ht="15.75" customHeight="1">
      <c r="C286" s="117"/>
      <c r="D286" s="115"/>
      <c r="E286" s="115"/>
      <c r="F286" s="115"/>
      <c r="G286" s="117"/>
      <c r="H286" s="157"/>
      <c r="I286" s="117"/>
      <c r="J286" s="117"/>
      <c r="K286" s="117"/>
      <c r="L286" s="117"/>
      <c r="M286" s="117"/>
      <c r="N286" s="117"/>
      <c r="O286" s="117"/>
      <c r="P286" s="117"/>
      <c r="Q286" s="117"/>
      <c r="R286" s="117"/>
      <c r="S286" s="117"/>
      <c r="T286" s="117"/>
      <c r="U286" s="117"/>
      <c r="V286" s="117"/>
    </row>
    <row r="287" spans="3:22" ht="15.75" customHeight="1">
      <c r="C287" s="117"/>
      <c r="D287" s="115"/>
      <c r="E287" s="115"/>
      <c r="F287" s="115"/>
      <c r="G287" s="117"/>
      <c r="H287" s="157"/>
      <c r="I287" s="117"/>
      <c r="J287" s="117"/>
      <c r="K287" s="117"/>
      <c r="L287" s="117"/>
      <c r="M287" s="117"/>
      <c r="N287" s="117"/>
      <c r="O287" s="117"/>
      <c r="P287" s="117"/>
      <c r="Q287" s="117"/>
      <c r="R287" s="117"/>
      <c r="S287" s="117"/>
      <c r="T287" s="117"/>
      <c r="U287" s="117"/>
      <c r="V287" s="117"/>
    </row>
    <row r="288" spans="3:22" ht="15.75" customHeight="1">
      <c r="C288" s="117"/>
      <c r="D288" s="115"/>
      <c r="E288" s="115"/>
      <c r="F288" s="115"/>
      <c r="G288" s="117"/>
      <c r="H288" s="157"/>
      <c r="I288" s="117"/>
      <c r="J288" s="117"/>
      <c r="K288" s="117"/>
      <c r="L288" s="117"/>
      <c r="M288" s="117"/>
      <c r="N288" s="117"/>
      <c r="O288" s="117"/>
      <c r="P288" s="117"/>
      <c r="Q288" s="117"/>
      <c r="R288" s="117"/>
      <c r="S288" s="117"/>
      <c r="T288" s="117"/>
      <c r="U288" s="117"/>
      <c r="V288" s="117"/>
    </row>
    <row r="289" spans="3:22" ht="15.75" customHeight="1">
      <c r="C289" s="117"/>
      <c r="D289" s="115"/>
      <c r="E289" s="115"/>
      <c r="F289" s="115"/>
      <c r="G289" s="117"/>
      <c r="H289" s="157"/>
      <c r="I289" s="117"/>
      <c r="J289" s="117"/>
      <c r="K289" s="117"/>
      <c r="L289" s="117"/>
      <c r="M289" s="117"/>
      <c r="N289" s="117"/>
      <c r="O289" s="117"/>
      <c r="P289" s="117"/>
      <c r="Q289" s="117"/>
      <c r="R289" s="117"/>
      <c r="S289" s="117"/>
      <c r="T289" s="117"/>
      <c r="U289" s="117"/>
      <c r="V289" s="117"/>
    </row>
    <row r="290" spans="3:22" ht="15.75" customHeight="1">
      <c r="C290" s="117"/>
      <c r="D290" s="115"/>
      <c r="E290" s="115"/>
      <c r="F290" s="115"/>
      <c r="G290" s="117"/>
      <c r="H290" s="157"/>
      <c r="I290" s="117"/>
      <c r="J290" s="117"/>
      <c r="K290" s="117"/>
      <c r="L290" s="117"/>
      <c r="M290" s="117"/>
      <c r="N290" s="117"/>
      <c r="O290" s="117"/>
      <c r="P290" s="117"/>
      <c r="Q290" s="117"/>
      <c r="R290" s="117"/>
      <c r="S290" s="117"/>
      <c r="T290" s="117"/>
      <c r="U290" s="117"/>
      <c r="V290" s="117"/>
    </row>
    <row r="291" spans="3:22" ht="15.75" customHeight="1">
      <c r="C291" s="117"/>
      <c r="D291" s="115"/>
      <c r="E291" s="115"/>
      <c r="F291" s="115"/>
      <c r="G291" s="117"/>
      <c r="H291" s="157"/>
      <c r="I291" s="117"/>
      <c r="J291" s="117"/>
      <c r="K291" s="117"/>
      <c r="L291" s="117"/>
      <c r="M291" s="117"/>
      <c r="N291" s="117"/>
      <c r="O291" s="117"/>
      <c r="P291" s="117"/>
      <c r="Q291" s="117"/>
      <c r="R291" s="117"/>
      <c r="S291" s="117"/>
      <c r="T291" s="117"/>
      <c r="U291" s="117"/>
      <c r="V291" s="117"/>
    </row>
    <row r="292" spans="3:22" ht="15.75" customHeight="1">
      <c r="C292" s="117"/>
      <c r="D292" s="115"/>
      <c r="E292" s="115"/>
      <c r="F292" s="115"/>
      <c r="G292" s="117"/>
      <c r="H292" s="157"/>
      <c r="I292" s="117"/>
      <c r="J292" s="117"/>
      <c r="K292" s="117"/>
      <c r="L292" s="117"/>
      <c r="M292" s="117"/>
      <c r="N292" s="117"/>
      <c r="O292" s="117"/>
      <c r="P292" s="117"/>
      <c r="Q292" s="117"/>
      <c r="R292" s="117"/>
      <c r="S292" s="117"/>
      <c r="T292" s="117"/>
      <c r="U292" s="117"/>
      <c r="V292" s="117"/>
    </row>
    <row r="293" spans="3:22" ht="15.75" customHeight="1">
      <c r="C293" s="117"/>
      <c r="D293" s="115"/>
      <c r="E293" s="115"/>
      <c r="F293" s="115"/>
      <c r="G293" s="117"/>
      <c r="H293" s="157"/>
      <c r="I293" s="117"/>
      <c r="J293" s="117"/>
      <c r="K293" s="117"/>
      <c r="L293" s="117"/>
      <c r="M293" s="117"/>
      <c r="N293" s="117"/>
      <c r="O293" s="117"/>
      <c r="P293" s="117"/>
      <c r="Q293" s="117"/>
      <c r="R293" s="117"/>
      <c r="S293" s="117"/>
      <c r="T293" s="117"/>
      <c r="U293" s="117"/>
      <c r="V293" s="117"/>
    </row>
    <row r="294" spans="3:22" ht="15.75" customHeight="1">
      <c r="C294" s="117"/>
      <c r="D294" s="115"/>
      <c r="E294" s="115"/>
      <c r="F294" s="115"/>
      <c r="G294" s="117"/>
      <c r="H294" s="157"/>
      <c r="I294" s="117"/>
      <c r="J294" s="117"/>
      <c r="K294" s="117"/>
      <c r="L294" s="117"/>
      <c r="M294" s="117"/>
      <c r="N294" s="117"/>
      <c r="O294" s="117"/>
      <c r="P294" s="117"/>
      <c r="Q294" s="117"/>
      <c r="R294" s="117"/>
      <c r="S294" s="117"/>
      <c r="T294" s="117"/>
      <c r="U294" s="117"/>
      <c r="V294" s="117"/>
    </row>
    <row r="295" spans="3:22" ht="15.75" customHeight="1">
      <c r="C295" s="117"/>
      <c r="D295" s="115"/>
      <c r="E295" s="115"/>
      <c r="F295" s="115"/>
      <c r="G295" s="117"/>
      <c r="H295" s="157"/>
      <c r="I295" s="117"/>
      <c r="J295" s="117"/>
      <c r="K295" s="117"/>
      <c r="L295" s="117"/>
      <c r="M295" s="117"/>
      <c r="N295" s="117"/>
      <c r="O295" s="117"/>
      <c r="P295" s="117"/>
      <c r="Q295" s="117"/>
      <c r="R295" s="117"/>
      <c r="S295" s="117"/>
      <c r="T295" s="117"/>
      <c r="U295" s="117"/>
      <c r="V295" s="117"/>
    </row>
    <row r="296" spans="3:22" ht="15.75" customHeight="1">
      <c r="C296" s="117"/>
      <c r="D296" s="115"/>
      <c r="E296" s="115"/>
      <c r="F296" s="115"/>
      <c r="G296" s="117"/>
      <c r="H296" s="157"/>
      <c r="I296" s="117"/>
      <c r="J296" s="117"/>
      <c r="K296" s="117"/>
      <c r="L296" s="117"/>
      <c r="M296" s="117"/>
      <c r="N296" s="117"/>
      <c r="O296" s="117"/>
      <c r="P296" s="117"/>
      <c r="Q296" s="117"/>
      <c r="R296" s="117"/>
      <c r="S296" s="117"/>
      <c r="T296" s="117"/>
      <c r="U296" s="117"/>
      <c r="V296" s="117"/>
    </row>
    <row r="297" spans="3:22" ht="15.75" customHeight="1">
      <c r="C297" s="117"/>
      <c r="D297" s="115"/>
      <c r="E297" s="115"/>
      <c r="F297" s="115"/>
      <c r="G297" s="117"/>
      <c r="H297" s="157"/>
      <c r="I297" s="117"/>
      <c r="J297" s="117"/>
      <c r="K297" s="117"/>
      <c r="L297" s="117"/>
      <c r="M297" s="117"/>
      <c r="N297" s="117"/>
      <c r="O297" s="117"/>
      <c r="P297" s="117"/>
      <c r="Q297" s="117"/>
      <c r="R297" s="117"/>
      <c r="S297" s="117"/>
      <c r="T297" s="117"/>
      <c r="U297" s="117"/>
      <c r="V297" s="117"/>
    </row>
    <row r="298" spans="3:22" ht="15.75" customHeight="1">
      <c r="C298" s="117"/>
      <c r="D298" s="115"/>
      <c r="E298" s="115"/>
      <c r="F298" s="115"/>
      <c r="G298" s="117"/>
      <c r="H298" s="157"/>
      <c r="I298" s="117"/>
      <c r="J298" s="117"/>
      <c r="K298" s="117"/>
      <c r="L298" s="117"/>
      <c r="M298" s="117"/>
      <c r="N298" s="117"/>
      <c r="O298" s="117"/>
      <c r="P298" s="117"/>
      <c r="Q298" s="117"/>
      <c r="R298" s="117"/>
      <c r="S298" s="117"/>
      <c r="T298" s="117"/>
      <c r="U298" s="117"/>
      <c r="V298" s="117"/>
    </row>
    <row r="299" spans="3:22" ht="15.75" customHeight="1">
      <c r="C299" s="117"/>
      <c r="D299" s="115"/>
      <c r="E299" s="115"/>
      <c r="F299" s="115"/>
      <c r="G299" s="117"/>
      <c r="H299" s="157"/>
      <c r="I299" s="117"/>
      <c r="J299" s="117"/>
      <c r="K299" s="117"/>
      <c r="L299" s="117"/>
      <c r="M299" s="117"/>
      <c r="N299" s="117"/>
      <c r="O299" s="117"/>
      <c r="P299" s="117"/>
      <c r="Q299" s="117"/>
      <c r="R299" s="117"/>
      <c r="S299" s="117"/>
      <c r="T299" s="117"/>
      <c r="U299" s="117"/>
      <c r="V299" s="117"/>
    </row>
    <row r="300" spans="3:22" ht="15.75" customHeight="1">
      <c r="C300" s="117"/>
      <c r="D300" s="115"/>
      <c r="E300" s="115"/>
      <c r="F300" s="115"/>
      <c r="G300" s="117"/>
      <c r="H300" s="157"/>
      <c r="I300" s="117"/>
      <c r="J300" s="117"/>
      <c r="K300" s="117"/>
      <c r="L300" s="117"/>
      <c r="M300" s="117"/>
      <c r="N300" s="117"/>
      <c r="O300" s="117"/>
      <c r="P300" s="117"/>
      <c r="Q300" s="117"/>
      <c r="R300" s="117"/>
      <c r="S300" s="117"/>
      <c r="T300" s="117"/>
      <c r="U300" s="117"/>
      <c r="V300" s="117"/>
    </row>
    <row r="301" spans="3:22" ht="15.75" customHeight="1">
      <c r="C301" s="117"/>
      <c r="D301" s="115"/>
      <c r="E301" s="115"/>
      <c r="F301" s="115"/>
      <c r="G301" s="117"/>
      <c r="H301" s="157"/>
      <c r="I301" s="117"/>
      <c r="J301" s="117"/>
      <c r="K301" s="117"/>
      <c r="L301" s="117"/>
      <c r="M301" s="117"/>
      <c r="N301" s="117"/>
      <c r="O301" s="117"/>
      <c r="P301" s="117"/>
      <c r="Q301" s="117"/>
      <c r="R301" s="117"/>
      <c r="S301" s="117"/>
      <c r="T301" s="117"/>
      <c r="U301" s="117"/>
      <c r="V301" s="117"/>
    </row>
    <row r="302" spans="3:22" ht="15.75" customHeight="1">
      <c r="C302" s="117"/>
      <c r="D302" s="115"/>
      <c r="E302" s="115"/>
      <c r="F302" s="115"/>
      <c r="G302" s="117"/>
      <c r="H302" s="157"/>
      <c r="I302" s="117"/>
      <c r="J302" s="117"/>
      <c r="K302" s="117"/>
      <c r="L302" s="117"/>
      <c r="M302" s="117"/>
      <c r="N302" s="117"/>
      <c r="O302" s="117"/>
      <c r="P302" s="117"/>
      <c r="Q302" s="117"/>
      <c r="R302" s="117"/>
      <c r="S302" s="117"/>
      <c r="T302" s="117"/>
      <c r="U302" s="117"/>
      <c r="V302" s="117"/>
    </row>
    <row r="303" spans="3:22" ht="15.75" customHeight="1">
      <c r="C303" s="117"/>
      <c r="D303" s="115"/>
      <c r="E303" s="115"/>
      <c r="F303" s="115"/>
      <c r="G303" s="117"/>
      <c r="H303" s="157"/>
      <c r="I303" s="117"/>
      <c r="J303" s="117"/>
      <c r="K303" s="117"/>
      <c r="L303" s="117"/>
      <c r="M303" s="117"/>
      <c r="N303" s="117"/>
      <c r="O303" s="117"/>
      <c r="P303" s="117"/>
      <c r="Q303" s="117"/>
      <c r="R303" s="117"/>
      <c r="S303" s="117"/>
      <c r="T303" s="117"/>
      <c r="U303" s="117"/>
      <c r="V303" s="117"/>
    </row>
    <row r="304" spans="3:22" ht="15.75" customHeight="1">
      <c r="C304" s="117"/>
      <c r="D304" s="115"/>
      <c r="E304" s="115"/>
      <c r="F304" s="115"/>
      <c r="G304" s="117"/>
      <c r="H304" s="157"/>
      <c r="I304" s="117"/>
      <c r="J304" s="117"/>
      <c r="K304" s="117"/>
      <c r="L304" s="117"/>
      <c r="M304" s="117"/>
      <c r="N304" s="117"/>
      <c r="O304" s="117"/>
      <c r="P304" s="117"/>
      <c r="Q304" s="117"/>
      <c r="R304" s="117"/>
      <c r="S304" s="117"/>
      <c r="T304" s="117"/>
      <c r="U304" s="117"/>
      <c r="V304" s="117"/>
    </row>
    <row r="305" spans="3:22" ht="15.75" customHeight="1">
      <c r="C305" s="117"/>
      <c r="D305" s="115"/>
      <c r="E305" s="115"/>
      <c r="F305" s="115"/>
      <c r="G305" s="117"/>
      <c r="H305" s="157"/>
      <c r="I305" s="117"/>
      <c r="J305" s="117"/>
      <c r="K305" s="117"/>
      <c r="L305" s="117"/>
      <c r="M305" s="117"/>
      <c r="N305" s="117"/>
      <c r="O305" s="117"/>
      <c r="P305" s="117"/>
      <c r="Q305" s="117"/>
      <c r="R305" s="117"/>
      <c r="S305" s="117"/>
      <c r="T305" s="117"/>
      <c r="U305" s="117"/>
      <c r="V305" s="117"/>
    </row>
    <row r="306" spans="3:22" ht="15.75" customHeight="1">
      <c r="C306" s="117"/>
      <c r="D306" s="115"/>
      <c r="E306" s="115"/>
      <c r="F306" s="115"/>
      <c r="G306" s="117"/>
      <c r="H306" s="157"/>
      <c r="I306" s="117"/>
      <c r="J306" s="117"/>
      <c r="K306" s="117"/>
      <c r="L306" s="117"/>
      <c r="M306" s="117"/>
      <c r="N306" s="117"/>
      <c r="O306" s="117"/>
      <c r="P306" s="117"/>
      <c r="Q306" s="117"/>
      <c r="R306" s="117"/>
      <c r="S306" s="117"/>
      <c r="T306" s="117"/>
      <c r="U306" s="117"/>
      <c r="V306" s="117"/>
    </row>
    <row r="307" spans="3:22" ht="15.75" customHeight="1">
      <c r="C307" s="117"/>
      <c r="D307" s="115"/>
      <c r="E307" s="115"/>
      <c r="F307" s="115"/>
      <c r="G307" s="117"/>
      <c r="H307" s="157"/>
      <c r="I307" s="117"/>
      <c r="J307" s="117"/>
      <c r="K307" s="117"/>
      <c r="L307" s="117"/>
      <c r="M307" s="117"/>
      <c r="N307" s="117"/>
      <c r="O307" s="117"/>
      <c r="P307" s="117"/>
      <c r="Q307" s="117"/>
      <c r="R307" s="117"/>
      <c r="S307" s="117"/>
      <c r="T307" s="117"/>
      <c r="U307" s="117"/>
      <c r="V307" s="117"/>
    </row>
    <row r="308" spans="3:22" ht="15.75" customHeight="1">
      <c r="C308" s="117"/>
      <c r="D308" s="115"/>
      <c r="E308" s="115"/>
      <c r="F308" s="115"/>
      <c r="G308" s="117"/>
      <c r="H308" s="157"/>
      <c r="I308" s="117"/>
      <c r="J308" s="117"/>
      <c r="K308" s="117"/>
      <c r="L308" s="117"/>
      <c r="M308" s="117"/>
      <c r="N308" s="117"/>
      <c r="O308" s="117"/>
      <c r="P308" s="117"/>
      <c r="Q308" s="117"/>
      <c r="R308" s="117"/>
      <c r="S308" s="117"/>
      <c r="T308" s="117"/>
      <c r="U308" s="117"/>
      <c r="V308" s="117"/>
    </row>
    <row r="309" spans="3:22" ht="15.75" customHeight="1">
      <c r="C309" s="117"/>
      <c r="D309" s="115"/>
      <c r="E309" s="115"/>
      <c r="F309" s="115"/>
      <c r="G309" s="117"/>
      <c r="H309" s="157"/>
      <c r="I309" s="117"/>
      <c r="J309" s="117"/>
      <c r="K309" s="117"/>
      <c r="L309" s="117"/>
      <c r="M309" s="117"/>
      <c r="N309" s="117"/>
      <c r="O309" s="117"/>
      <c r="P309" s="117"/>
      <c r="Q309" s="117"/>
      <c r="R309" s="117"/>
      <c r="S309" s="117"/>
      <c r="T309" s="117"/>
      <c r="U309" s="117"/>
      <c r="V309" s="117"/>
    </row>
    <row r="310" spans="3:22" ht="15.75" customHeight="1">
      <c r="C310" s="117"/>
      <c r="D310" s="115"/>
      <c r="E310" s="115"/>
      <c r="F310" s="115"/>
      <c r="G310" s="117"/>
      <c r="H310" s="157"/>
      <c r="I310" s="117"/>
      <c r="J310" s="117"/>
      <c r="K310" s="117"/>
      <c r="L310" s="117"/>
      <c r="M310" s="117"/>
      <c r="N310" s="117"/>
      <c r="O310" s="117"/>
      <c r="P310" s="117"/>
      <c r="Q310" s="117"/>
      <c r="R310" s="117"/>
      <c r="S310" s="117"/>
      <c r="T310" s="117"/>
      <c r="U310" s="117"/>
      <c r="V310" s="117"/>
    </row>
    <row r="311" spans="3:22" ht="15.75" customHeight="1">
      <c r="C311" s="117"/>
      <c r="D311" s="115"/>
      <c r="E311" s="115"/>
      <c r="F311" s="115"/>
      <c r="G311" s="117"/>
      <c r="H311" s="157"/>
      <c r="I311" s="117"/>
      <c r="J311" s="117"/>
      <c r="K311" s="117"/>
      <c r="L311" s="117"/>
      <c r="M311" s="117"/>
      <c r="N311" s="117"/>
      <c r="O311" s="117"/>
      <c r="P311" s="117"/>
      <c r="Q311" s="117"/>
      <c r="R311" s="117"/>
      <c r="S311" s="117"/>
      <c r="T311" s="117"/>
      <c r="U311" s="117"/>
      <c r="V311" s="117"/>
    </row>
    <row r="312" spans="3:22" ht="15.75" customHeight="1">
      <c r="C312" s="117"/>
      <c r="D312" s="115"/>
      <c r="E312" s="115"/>
      <c r="F312" s="115"/>
      <c r="G312" s="117"/>
      <c r="H312" s="157"/>
      <c r="I312" s="117"/>
      <c r="J312" s="117"/>
      <c r="K312" s="117"/>
      <c r="L312" s="117"/>
      <c r="M312" s="117"/>
      <c r="N312" s="117"/>
      <c r="O312" s="117"/>
      <c r="P312" s="117"/>
      <c r="Q312" s="117"/>
      <c r="R312" s="117"/>
      <c r="S312" s="117"/>
      <c r="T312" s="117"/>
      <c r="U312" s="117"/>
      <c r="V312" s="117"/>
    </row>
    <row r="313" spans="3:22" ht="15.75" customHeight="1">
      <c r="C313" s="117"/>
      <c r="D313" s="115"/>
      <c r="E313" s="115"/>
      <c r="F313" s="115"/>
      <c r="G313" s="117"/>
      <c r="H313" s="157"/>
      <c r="I313" s="117"/>
      <c r="J313" s="117"/>
      <c r="K313" s="117"/>
      <c r="L313" s="117"/>
      <c r="M313" s="117"/>
      <c r="N313" s="117"/>
      <c r="O313" s="117"/>
      <c r="P313" s="117"/>
      <c r="Q313" s="117"/>
      <c r="R313" s="117"/>
      <c r="S313" s="117"/>
      <c r="T313" s="117"/>
      <c r="U313" s="117"/>
      <c r="V313" s="117"/>
    </row>
    <row r="314" spans="3:22" ht="15.75" customHeight="1">
      <c r="C314" s="117"/>
      <c r="D314" s="115"/>
      <c r="E314" s="115"/>
      <c r="F314" s="115"/>
      <c r="G314" s="117"/>
      <c r="H314" s="157"/>
      <c r="I314" s="117"/>
      <c r="J314" s="117"/>
      <c r="K314" s="117"/>
      <c r="L314" s="117"/>
      <c r="M314" s="117"/>
      <c r="N314" s="117"/>
      <c r="O314" s="117"/>
      <c r="P314" s="117"/>
      <c r="Q314" s="117"/>
      <c r="R314" s="117"/>
      <c r="S314" s="117"/>
      <c r="T314" s="117"/>
      <c r="U314" s="117"/>
      <c r="V314" s="117"/>
    </row>
    <row r="315" spans="3:22" ht="15.75" customHeight="1">
      <c r="C315" s="117"/>
      <c r="D315" s="115"/>
      <c r="E315" s="115"/>
      <c r="F315" s="115"/>
      <c r="G315" s="117"/>
      <c r="H315" s="157"/>
      <c r="I315" s="117"/>
      <c r="J315" s="117"/>
      <c r="K315" s="117"/>
      <c r="L315" s="117"/>
      <c r="M315" s="117"/>
      <c r="N315" s="117"/>
      <c r="O315" s="117"/>
      <c r="P315" s="117"/>
      <c r="Q315" s="117"/>
      <c r="R315" s="117"/>
      <c r="S315" s="117"/>
      <c r="T315" s="117"/>
      <c r="U315" s="117"/>
      <c r="V315" s="117"/>
    </row>
    <row r="316" spans="3:22" ht="15.75" customHeight="1">
      <c r="C316" s="117"/>
      <c r="D316" s="115"/>
      <c r="E316" s="115"/>
      <c r="F316" s="115"/>
      <c r="G316" s="117"/>
      <c r="H316" s="157"/>
      <c r="I316" s="117"/>
      <c r="J316" s="117"/>
      <c r="K316" s="117"/>
      <c r="L316" s="117"/>
      <c r="M316" s="117"/>
      <c r="N316" s="117"/>
      <c r="O316" s="117"/>
      <c r="P316" s="117"/>
      <c r="Q316" s="117"/>
      <c r="R316" s="117"/>
      <c r="S316" s="117"/>
      <c r="T316" s="117"/>
      <c r="U316" s="117"/>
      <c r="V316" s="117"/>
    </row>
    <row r="317" spans="3:22" ht="15.75" customHeight="1">
      <c r="C317" s="117"/>
      <c r="D317" s="115"/>
      <c r="E317" s="115"/>
      <c r="F317" s="115"/>
      <c r="G317" s="117"/>
      <c r="H317" s="157"/>
      <c r="I317" s="117"/>
      <c r="J317" s="117"/>
      <c r="K317" s="117"/>
      <c r="L317" s="117"/>
      <c r="M317" s="117"/>
      <c r="N317" s="117"/>
      <c r="O317" s="117"/>
      <c r="P317" s="117"/>
      <c r="Q317" s="117"/>
      <c r="R317" s="117"/>
      <c r="S317" s="117"/>
      <c r="T317" s="117"/>
      <c r="U317" s="117"/>
      <c r="V317" s="117"/>
    </row>
    <row r="318" spans="3:22" ht="15.75" customHeight="1">
      <c r="C318" s="117"/>
      <c r="D318" s="115"/>
      <c r="E318" s="115"/>
      <c r="F318" s="115"/>
      <c r="G318" s="117"/>
      <c r="H318" s="157"/>
      <c r="I318" s="117"/>
      <c r="J318" s="117"/>
      <c r="K318" s="117"/>
      <c r="L318" s="117"/>
      <c r="M318" s="117"/>
      <c r="N318" s="117"/>
      <c r="O318" s="117"/>
      <c r="P318" s="117"/>
      <c r="Q318" s="117"/>
      <c r="R318" s="117"/>
      <c r="S318" s="117"/>
      <c r="T318" s="117"/>
      <c r="U318" s="117"/>
      <c r="V318" s="117"/>
    </row>
    <row r="319" spans="3:22" ht="15.75" customHeight="1">
      <c r="C319" s="117"/>
      <c r="D319" s="115"/>
      <c r="E319" s="115"/>
      <c r="F319" s="115"/>
      <c r="G319" s="117"/>
      <c r="H319" s="157"/>
      <c r="I319" s="117"/>
      <c r="J319" s="117"/>
      <c r="K319" s="117"/>
      <c r="L319" s="117"/>
      <c r="M319" s="117"/>
      <c r="N319" s="117"/>
      <c r="O319" s="117"/>
      <c r="P319" s="117"/>
      <c r="Q319" s="117"/>
      <c r="R319" s="117"/>
      <c r="S319" s="117"/>
      <c r="T319" s="117"/>
      <c r="U319" s="117"/>
      <c r="V319" s="117"/>
    </row>
    <row r="320" spans="3:22" ht="15.75" customHeight="1">
      <c r="C320" s="117"/>
      <c r="D320" s="115"/>
      <c r="E320" s="115"/>
      <c r="F320" s="115"/>
      <c r="G320" s="117"/>
      <c r="H320" s="157"/>
      <c r="I320" s="117"/>
      <c r="J320" s="117"/>
      <c r="K320" s="117"/>
      <c r="L320" s="117"/>
      <c r="M320" s="117"/>
      <c r="N320" s="117"/>
      <c r="O320" s="117"/>
      <c r="P320" s="117"/>
      <c r="Q320" s="117"/>
      <c r="R320" s="117"/>
      <c r="S320" s="117"/>
      <c r="T320" s="117"/>
      <c r="U320" s="117"/>
      <c r="V320" s="117"/>
    </row>
    <row r="321" spans="3:22" ht="15.75" customHeight="1">
      <c r="C321" s="117"/>
      <c r="D321" s="115"/>
      <c r="E321" s="115"/>
      <c r="F321" s="115"/>
      <c r="G321" s="117"/>
      <c r="H321" s="157"/>
      <c r="I321" s="117"/>
      <c r="J321" s="117"/>
      <c r="K321" s="117"/>
      <c r="L321" s="117"/>
      <c r="M321" s="117"/>
      <c r="N321" s="117"/>
      <c r="O321" s="117"/>
      <c r="P321" s="117"/>
      <c r="Q321" s="117"/>
      <c r="R321" s="117"/>
      <c r="S321" s="117"/>
      <c r="T321" s="117"/>
      <c r="U321" s="117"/>
      <c r="V321" s="117"/>
    </row>
    <row r="322" spans="3:22" ht="15.75" customHeight="1">
      <c r="C322" s="117"/>
      <c r="D322" s="115"/>
      <c r="E322" s="115"/>
      <c r="F322" s="115"/>
      <c r="G322" s="117"/>
      <c r="H322" s="157"/>
      <c r="I322" s="117"/>
      <c r="J322" s="117"/>
      <c r="K322" s="117"/>
      <c r="L322" s="117"/>
      <c r="M322" s="117"/>
      <c r="N322" s="117"/>
      <c r="O322" s="117"/>
      <c r="P322" s="117"/>
      <c r="Q322" s="117"/>
      <c r="R322" s="117"/>
      <c r="S322" s="117"/>
      <c r="T322" s="117"/>
      <c r="U322" s="117"/>
      <c r="V322" s="117"/>
    </row>
    <row r="323" spans="3:22" ht="15.75" customHeight="1">
      <c r="C323" s="117"/>
      <c r="D323" s="115"/>
      <c r="E323" s="115"/>
      <c r="F323" s="115"/>
      <c r="G323" s="117"/>
      <c r="H323" s="157"/>
      <c r="I323" s="117"/>
      <c r="J323" s="117"/>
      <c r="K323" s="117"/>
      <c r="L323" s="117"/>
      <c r="M323" s="117"/>
      <c r="N323" s="117"/>
      <c r="O323" s="117"/>
      <c r="P323" s="117"/>
      <c r="Q323" s="117"/>
      <c r="R323" s="117"/>
      <c r="S323" s="117"/>
      <c r="T323" s="117"/>
      <c r="U323" s="117"/>
      <c r="V323" s="117"/>
    </row>
    <row r="324" spans="3:22" ht="15.75" customHeight="1">
      <c r="C324" s="117"/>
      <c r="D324" s="115"/>
      <c r="E324" s="115"/>
      <c r="F324" s="115"/>
      <c r="G324" s="117"/>
      <c r="H324" s="157"/>
      <c r="I324" s="117"/>
      <c r="J324" s="117"/>
      <c r="K324" s="117"/>
      <c r="L324" s="117"/>
      <c r="M324" s="117"/>
      <c r="N324" s="117"/>
      <c r="O324" s="117"/>
      <c r="P324" s="117"/>
      <c r="Q324" s="117"/>
      <c r="R324" s="117"/>
      <c r="S324" s="117"/>
      <c r="T324" s="117"/>
      <c r="U324" s="117"/>
      <c r="V324" s="117"/>
    </row>
    <row r="325" spans="3:22" ht="15.75" customHeight="1">
      <c r="C325" s="117"/>
      <c r="D325" s="115"/>
      <c r="E325" s="115"/>
      <c r="F325" s="115"/>
      <c r="G325" s="117"/>
      <c r="H325" s="157"/>
      <c r="I325" s="117"/>
      <c r="J325" s="117"/>
      <c r="K325" s="117"/>
      <c r="L325" s="117"/>
      <c r="M325" s="117"/>
      <c r="N325" s="117"/>
      <c r="O325" s="117"/>
      <c r="P325" s="117"/>
      <c r="Q325" s="117"/>
      <c r="R325" s="117"/>
      <c r="S325" s="117"/>
      <c r="T325" s="117"/>
      <c r="U325" s="117"/>
      <c r="V325" s="117"/>
    </row>
    <row r="326" spans="3:22" ht="15.75" customHeight="1">
      <c r="C326" s="117"/>
      <c r="D326" s="115"/>
      <c r="E326" s="115"/>
      <c r="F326" s="115"/>
      <c r="G326" s="117"/>
      <c r="H326" s="157"/>
      <c r="I326" s="117"/>
      <c r="J326" s="117"/>
      <c r="K326" s="117"/>
      <c r="L326" s="117"/>
      <c r="M326" s="117"/>
      <c r="N326" s="117"/>
      <c r="O326" s="117"/>
      <c r="P326" s="117"/>
      <c r="Q326" s="117"/>
      <c r="R326" s="117"/>
      <c r="S326" s="117"/>
      <c r="T326" s="117"/>
      <c r="U326" s="117"/>
      <c r="V326" s="117"/>
    </row>
    <row r="327" spans="3:22" ht="15.75" customHeight="1">
      <c r="C327" s="117"/>
      <c r="D327" s="115"/>
      <c r="E327" s="115"/>
      <c r="F327" s="115"/>
      <c r="G327" s="117"/>
      <c r="H327" s="157"/>
      <c r="I327" s="117"/>
      <c r="J327" s="117"/>
      <c r="K327" s="117"/>
      <c r="L327" s="117"/>
      <c r="M327" s="117"/>
      <c r="N327" s="117"/>
      <c r="O327" s="117"/>
      <c r="P327" s="117"/>
      <c r="Q327" s="117"/>
      <c r="R327" s="117"/>
      <c r="S327" s="117"/>
      <c r="T327" s="117"/>
      <c r="U327" s="117"/>
      <c r="V327" s="117"/>
    </row>
    <row r="328" spans="3:22" ht="15.75" customHeight="1">
      <c r="C328" s="117"/>
      <c r="D328" s="115"/>
      <c r="E328" s="115"/>
      <c r="F328" s="115"/>
      <c r="G328" s="117"/>
      <c r="H328" s="157"/>
      <c r="I328" s="117"/>
      <c r="J328" s="117"/>
      <c r="K328" s="117"/>
      <c r="L328" s="117"/>
      <c r="M328" s="117"/>
      <c r="N328" s="117"/>
      <c r="O328" s="117"/>
      <c r="P328" s="117"/>
      <c r="Q328" s="117"/>
      <c r="R328" s="117"/>
      <c r="S328" s="117"/>
      <c r="T328" s="117"/>
      <c r="U328" s="117"/>
      <c r="V328" s="117"/>
    </row>
    <row r="329" spans="3:22" ht="15.75" customHeight="1">
      <c r="C329" s="117"/>
      <c r="D329" s="115"/>
      <c r="E329" s="115"/>
      <c r="F329" s="115"/>
      <c r="G329" s="117"/>
      <c r="H329" s="157"/>
      <c r="I329" s="117"/>
      <c r="J329" s="117"/>
      <c r="K329" s="117"/>
      <c r="L329" s="117"/>
      <c r="M329" s="117"/>
      <c r="N329" s="117"/>
      <c r="O329" s="117"/>
      <c r="P329" s="117"/>
      <c r="Q329" s="117"/>
      <c r="R329" s="117"/>
      <c r="S329" s="117"/>
      <c r="T329" s="117"/>
      <c r="U329" s="117"/>
      <c r="V329" s="117"/>
    </row>
    <row r="330" spans="3:22" ht="15.75" customHeight="1">
      <c r="C330" s="117"/>
      <c r="D330" s="115"/>
      <c r="E330" s="115"/>
      <c r="F330" s="115"/>
      <c r="G330" s="117"/>
      <c r="H330" s="157"/>
      <c r="I330" s="117"/>
      <c r="J330" s="117"/>
      <c r="K330" s="117"/>
      <c r="L330" s="117"/>
      <c r="M330" s="117"/>
      <c r="N330" s="117"/>
      <c r="O330" s="117"/>
      <c r="P330" s="117"/>
      <c r="Q330" s="117"/>
      <c r="R330" s="117"/>
      <c r="S330" s="117"/>
      <c r="T330" s="117"/>
      <c r="U330" s="117"/>
      <c r="V330" s="117"/>
    </row>
    <row r="331" spans="3:22" ht="15.75" customHeight="1">
      <c r="C331" s="117"/>
      <c r="D331" s="115"/>
      <c r="E331" s="115"/>
      <c r="F331" s="115"/>
      <c r="G331" s="117"/>
      <c r="H331" s="157"/>
      <c r="I331" s="117"/>
      <c r="J331" s="117"/>
      <c r="K331" s="117"/>
      <c r="L331" s="117"/>
      <c r="M331" s="117"/>
      <c r="N331" s="117"/>
      <c r="O331" s="117"/>
      <c r="P331" s="117"/>
      <c r="Q331" s="117"/>
      <c r="R331" s="117"/>
      <c r="S331" s="117"/>
      <c r="T331" s="117"/>
      <c r="U331" s="117"/>
      <c r="V331" s="117"/>
    </row>
    <row r="332" spans="3:22" ht="15.75" customHeight="1">
      <c r="C332" s="117"/>
      <c r="D332" s="115"/>
      <c r="E332" s="115"/>
      <c r="F332" s="115"/>
      <c r="G332" s="117"/>
      <c r="H332" s="157"/>
      <c r="I332" s="117"/>
      <c r="J332" s="117"/>
      <c r="K332" s="117"/>
      <c r="L332" s="117"/>
      <c r="M332" s="117"/>
      <c r="N332" s="117"/>
      <c r="O332" s="117"/>
      <c r="P332" s="117"/>
      <c r="Q332" s="117"/>
      <c r="R332" s="117"/>
      <c r="S332" s="117"/>
      <c r="T332" s="117"/>
      <c r="U332" s="117"/>
      <c r="V332" s="117"/>
    </row>
    <row r="333" spans="3:22" ht="15.75" customHeight="1">
      <c r="C333" s="117"/>
      <c r="D333" s="115"/>
      <c r="E333" s="115"/>
      <c r="F333" s="115"/>
      <c r="G333" s="117"/>
      <c r="H333" s="157"/>
      <c r="I333" s="117"/>
      <c r="J333" s="117"/>
      <c r="K333" s="117"/>
      <c r="L333" s="117"/>
      <c r="M333" s="117"/>
      <c r="N333" s="117"/>
      <c r="O333" s="117"/>
      <c r="P333" s="117"/>
      <c r="Q333" s="117"/>
      <c r="R333" s="117"/>
      <c r="S333" s="117"/>
      <c r="T333" s="117"/>
      <c r="U333" s="117"/>
      <c r="V333" s="117"/>
    </row>
    <row r="334" spans="3:22" ht="15.75" customHeight="1">
      <c r="C334" s="117"/>
      <c r="D334" s="115"/>
      <c r="E334" s="115"/>
      <c r="F334" s="115"/>
      <c r="G334" s="117"/>
      <c r="H334" s="157"/>
      <c r="I334" s="117"/>
      <c r="J334" s="117"/>
      <c r="K334" s="117"/>
      <c r="L334" s="117"/>
      <c r="M334" s="117"/>
      <c r="N334" s="117"/>
      <c r="O334" s="117"/>
      <c r="P334" s="117"/>
      <c r="Q334" s="117"/>
      <c r="R334" s="117"/>
      <c r="S334" s="117"/>
      <c r="T334" s="117"/>
      <c r="U334" s="117"/>
      <c r="V334" s="117"/>
    </row>
    <row r="335" spans="3:22" ht="15.75" customHeight="1">
      <c r="C335" s="117"/>
      <c r="D335" s="115"/>
      <c r="E335" s="115"/>
      <c r="F335" s="115"/>
      <c r="G335" s="117"/>
      <c r="H335" s="157"/>
      <c r="I335" s="117"/>
      <c r="J335" s="117"/>
      <c r="K335" s="117"/>
      <c r="L335" s="117"/>
      <c r="M335" s="117"/>
      <c r="N335" s="117"/>
      <c r="O335" s="117"/>
      <c r="P335" s="117"/>
      <c r="Q335" s="117"/>
      <c r="R335" s="117"/>
      <c r="S335" s="117"/>
      <c r="T335" s="117"/>
      <c r="U335" s="117"/>
      <c r="V335" s="117"/>
    </row>
    <row r="336" spans="3:22" ht="15.75" customHeight="1">
      <c r="C336" s="117"/>
      <c r="D336" s="115"/>
      <c r="E336" s="115"/>
      <c r="F336" s="115"/>
      <c r="G336" s="117"/>
      <c r="H336" s="157"/>
      <c r="I336" s="117"/>
      <c r="J336" s="117"/>
      <c r="K336" s="117"/>
      <c r="L336" s="117"/>
      <c r="M336" s="117"/>
      <c r="N336" s="117"/>
      <c r="O336" s="117"/>
      <c r="P336" s="117"/>
      <c r="Q336" s="117"/>
      <c r="R336" s="117"/>
      <c r="S336" s="117"/>
      <c r="T336" s="117"/>
      <c r="U336" s="117"/>
      <c r="V336" s="117"/>
    </row>
    <row r="337" spans="3:22" ht="15.75" customHeight="1">
      <c r="C337" s="117"/>
      <c r="D337" s="115"/>
      <c r="E337" s="115"/>
      <c r="F337" s="115"/>
      <c r="G337" s="117"/>
      <c r="H337" s="157"/>
      <c r="I337" s="117"/>
      <c r="J337" s="117"/>
      <c r="K337" s="117"/>
      <c r="L337" s="117"/>
      <c r="M337" s="117"/>
      <c r="N337" s="117"/>
      <c r="O337" s="117"/>
      <c r="P337" s="117"/>
      <c r="Q337" s="117"/>
      <c r="R337" s="117"/>
      <c r="S337" s="117"/>
      <c r="T337" s="117"/>
      <c r="U337" s="117"/>
      <c r="V337" s="117"/>
    </row>
    <row r="338" spans="3:22" ht="15.75" customHeight="1">
      <c r="C338" s="117"/>
      <c r="D338" s="115"/>
      <c r="E338" s="115"/>
      <c r="F338" s="115"/>
      <c r="G338" s="117"/>
      <c r="H338" s="157"/>
      <c r="I338" s="117"/>
      <c r="J338" s="117"/>
      <c r="K338" s="117"/>
      <c r="L338" s="117"/>
      <c r="M338" s="117"/>
      <c r="N338" s="117"/>
      <c r="O338" s="117"/>
      <c r="P338" s="117"/>
      <c r="Q338" s="117"/>
      <c r="R338" s="117"/>
      <c r="S338" s="117"/>
      <c r="T338" s="117"/>
      <c r="U338" s="117"/>
      <c r="V338" s="117"/>
    </row>
    <row r="339" spans="3:22" ht="15.75" customHeight="1">
      <c r="C339" s="117"/>
      <c r="D339" s="115"/>
      <c r="E339" s="115"/>
      <c r="F339" s="115"/>
      <c r="G339" s="117"/>
      <c r="H339" s="157"/>
      <c r="I339" s="117"/>
      <c r="J339" s="117"/>
      <c r="K339" s="117"/>
      <c r="L339" s="117"/>
      <c r="M339" s="117"/>
      <c r="N339" s="117"/>
      <c r="O339" s="117"/>
      <c r="P339" s="117"/>
      <c r="Q339" s="117"/>
      <c r="R339" s="117"/>
      <c r="S339" s="117"/>
      <c r="T339" s="117"/>
      <c r="U339" s="117"/>
      <c r="V339" s="117"/>
    </row>
    <row r="340" spans="3:22" ht="15.75" customHeight="1">
      <c r="C340" s="117"/>
      <c r="D340" s="115"/>
      <c r="E340" s="115"/>
      <c r="F340" s="115"/>
      <c r="G340" s="117"/>
      <c r="H340" s="157"/>
      <c r="I340" s="117"/>
      <c r="J340" s="117"/>
      <c r="K340" s="117"/>
      <c r="L340" s="117"/>
      <c r="M340" s="117"/>
      <c r="N340" s="117"/>
      <c r="O340" s="117"/>
      <c r="P340" s="117"/>
      <c r="Q340" s="117"/>
      <c r="R340" s="117"/>
      <c r="S340" s="117"/>
      <c r="T340" s="117"/>
      <c r="U340" s="117"/>
      <c r="V340" s="117"/>
    </row>
    <row r="341" spans="3:22" ht="15.75" customHeight="1">
      <c r="C341" s="117"/>
      <c r="D341" s="115"/>
      <c r="E341" s="115"/>
      <c r="F341" s="115"/>
      <c r="G341" s="117"/>
      <c r="H341" s="157"/>
      <c r="I341" s="117"/>
      <c r="J341" s="117"/>
      <c r="K341" s="117"/>
      <c r="L341" s="117"/>
      <c r="M341" s="117"/>
      <c r="N341" s="117"/>
      <c r="O341" s="117"/>
      <c r="P341" s="117"/>
      <c r="Q341" s="117"/>
      <c r="R341" s="117"/>
      <c r="S341" s="117"/>
      <c r="T341" s="117"/>
      <c r="U341" s="117"/>
      <c r="V341" s="117"/>
    </row>
    <row r="342" spans="3:22" ht="15.75" customHeight="1">
      <c r="C342" s="117"/>
      <c r="D342" s="115"/>
      <c r="E342" s="115"/>
      <c r="F342" s="115"/>
      <c r="G342" s="117"/>
      <c r="H342" s="157"/>
      <c r="I342" s="117"/>
      <c r="J342" s="117"/>
      <c r="K342" s="117"/>
      <c r="L342" s="117"/>
      <c r="M342" s="117"/>
      <c r="N342" s="117"/>
      <c r="O342" s="117"/>
      <c r="P342" s="117"/>
      <c r="Q342" s="117"/>
      <c r="R342" s="117"/>
      <c r="S342" s="117"/>
      <c r="T342" s="117"/>
      <c r="U342" s="117"/>
      <c r="V342" s="117"/>
    </row>
    <row r="343" spans="3:22" ht="15.75" customHeight="1">
      <c r="C343" s="117"/>
      <c r="D343" s="115"/>
      <c r="E343" s="115"/>
      <c r="F343" s="115"/>
      <c r="G343" s="117"/>
      <c r="H343" s="157"/>
      <c r="I343" s="117"/>
      <c r="J343" s="117"/>
      <c r="K343" s="117"/>
      <c r="L343" s="117"/>
      <c r="M343" s="117"/>
      <c r="N343" s="117"/>
      <c r="O343" s="117"/>
      <c r="P343" s="117"/>
      <c r="Q343" s="117"/>
      <c r="R343" s="117"/>
      <c r="S343" s="117"/>
      <c r="T343" s="117"/>
      <c r="U343" s="117"/>
      <c r="V343" s="117"/>
    </row>
    <row r="344" spans="3:22" ht="15.75" customHeight="1">
      <c r="C344" s="117"/>
      <c r="D344" s="115"/>
      <c r="E344" s="115"/>
      <c r="F344" s="115"/>
      <c r="G344" s="117"/>
      <c r="H344" s="157"/>
      <c r="I344" s="117"/>
      <c r="J344" s="117"/>
      <c r="K344" s="117"/>
      <c r="L344" s="117"/>
      <c r="M344" s="117"/>
      <c r="N344" s="117"/>
      <c r="O344" s="117"/>
      <c r="P344" s="117"/>
      <c r="Q344" s="117"/>
      <c r="R344" s="117"/>
      <c r="S344" s="117"/>
      <c r="T344" s="117"/>
      <c r="U344" s="117"/>
      <c r="V344" s="117"/>
    </row>
    <row r="345" spans="3:22" ht="15.75" customHeight="1">
      <c r="C345" s="117"/>
      <c r="D345" s="115"/>
      <c r="E345" s="115"/>
      <c r="F345" s="115"/>
      <c r="G345" s="117"/>
      <c r="H345" s="157"/>
      <c r="I345" s="117"/>
      <c r="J345" s="117"/>
      <c r="K345" s="117"/>
      <c r="L345" s="117"/>
      <c r="M345" s="117"/>
      <c r="N345" s="117"/>
      <c r="O345" s="117"/>
      <c r="P345" s="117"/>
      <c r="Q345" s="117"/>
      <c r="R345" s="117"/>
      <c r="S345" s="117"/>
      <c r="T345" s="117"/>
      <c r="U345" s="117"/>
      <c r="V345" s="117"/>
    </row>
    <row r="346" spans="3:22" ht="15.75" customHeight="1">
      <c r="C346" s="117"/>
      <c r="D346" s="115"/>
      <c r="E346" s="115"/>
      <c r="F346" s="115"/>
      <c r="G346" s="117"/>
      <c r="H346" s="157"/>
      <c r="I346" s="117"/>
      <c r="J346" s="117"/>
      <c r="K346" s="117"/>
      <c r="L346" s="117"/>
      <c r="M346" s="117"/>
      <c r="N346" s="117"/>
      <c r="O346" s="117"/>
      <c r="P346" s="117"/>
      <c r="Q346" s="117"/>
      <c r="R346" s="117"/>
      <c r="S346" s="117"/>
      <c r="T346" s="117"/>
      <c r="U346" s="117"/>
      <c r="V346" s="117"/>
    </row>
    <row r="347" spans="3:22" ht="15.75" customHeight="1">
      <c r="C347" s="117"/>
      <c r="D347" s="115"/>
      <c r="E347" s="115"/>
      <c r="F347" s="115"/>
      <c r="G347" s="117"/>
      <c r="H347" s="157"/>
      <c r="I347" s="117"/>
      <c r="J347" s="117"/>
      <c r="K347" s="117"/>
      <c r="L347" s="117"/>
      <c r="M347" s="117"/>
      <c r="N347" s="117"/>
      <c r="O347" s="117"/>
      <c r="P347" s="117"/>
      <c r="Q347" s="117"/>
      <c r="R347" s="117"/>
      <c r="S347" s="117"/>
      <c r="T347" s="117"/>
      <c r="U347" s="117"/>
      <c r="V347" s="117"/>
    </row>
    <row r="348" spans="3:22" ht="15.75" customHeight="1">
      <c r="C348" s="117"/>
      <c r="D348" s="115"/>
      <c r="E348" s="115"/>
      <c r="F348" s="115"/>
      <c r="G348" s="117"/>
      <c r="H348" s="157"/>
      <c r="I348" s="117"/>
      <c r="J348" s="117"/>
      <c r="K348" s="117"/>
      <c r="L348" s="117"/>
      <c r="M348" s="117"/>
      <c r="N348" s="117"/>
      <c r="O348" s="117"/>
      <c r="P348" s="117"/>
      <c r="Q348" s="117"/>
      <c r="R348" s="117"/>
      <c r="S348" s="117"/>
      <c r="T348" s="117"/>
      <c r="U348" s="117"/>
      <c r="V348" s="117"/>
    </row>
    <row r="349" spans="3:22" ht="15.75" customHeight="1">
      <c r="C349" s="117"/>
      <c r="D349" s="115"/>
      <c r="E349" s="115"/>
      <c r="F349" s="115"/>
      <c r="G349" s="117"/>
      <c r="H349" s="157"/>
      <c r="I349" s="117"/>
      <c r="J349" s="117"/>
      <c r="K349" s="117"/>
      <c r="L349" s="117"/>
      <c r="M349" s="117"/>
      <c r="N349" s="117"/>
      <c r="O349" s="117"/>
      <c r="P349" s="117"/>
      <c r="Q349" s="117"/>
      <c r="R349" s="117"/>
      <c r="S349" s="117"/>
      <c r="T349" s="117"/>
      <c r="U349" s="117"/>
      <c r="V349" s="117"/>
    </row>
    <row r="350" spans="3:22" ht="15.75" customHeight="1">
      <c r="C350" s="117"/>
      <c r="D350" s="115"/>
      <c r="E350" s="115"/>
      <c r="F350" s="115"/>
      <c r="G350" s="117"/>
      <c r="H350" s="157"/>
      <c r="I350" s="117"/>
      <c r="J350" s="117"/>
      <c r="K350" s="117"/>
      <c r="L350" s="117"/>
      <c r="M350" s="117"/>
      <c r="N350" s="117"/>
      <c r="O350" s="117"/>
      <c r="P350" s="117"/>
      <c r="Q350" s="117"/>
      <c r="R350" s="117"/>
      <c r="S350" s="117"/>
      <c r="T350" s="117"/>
      <c r="U350" s="117"/>
      <c r="V350" s="117"/>
    </row>
    <row r="351" spans="3:22" ht="15.75" customHeight="1">
      <c r="C351" s="117"/>
      <c r="D351" s="115"/>
      <c r="E351" s="115"/>
      <c r="F351" s="115"/>
      <c r="G351" s="117"/>
      <c r="H351" s="157"/>
      <c r="I351" s="117"/>
      <c r="J351" s="117"/>
      <c r="K351" s="117"/>
      <c r="L351" s="117"/>
      <c r="M351" s="117"/>
      <c r="N351" s="117"/>
      <c r="O351" s="117"/>
      <c r="P351" s="117"/>
      <c r="Q351" s="117"/>
      <c r="R351" s="117"/>
      <c r="S351" s="117"/>
      <c r="T351" s="117"/>
      <c r="U351" s="117"/>
      <c r="V351" s="117"/>
    </row>
    <row r="352" spans="3:22" ht="15.75" customHeight="1">
      <c r="C352" s="117"/>
      <c r="D352" s="115"/>
      <c r="E352" s="115"/>
      <c r="F352" s="115"/>
      <c r="G352" s="117"/>
      <c r="H352" s="157"/>
      <c r="I352" s="117"/>
      <c r="J352" s="117"/>
      <c r="K352" s="117"/>
      <c r="L352" s="117"/>
      <c r="M352" s="117"/>
      <c r="N352" s="117"/>
      <c r="O352" s="117"/>
      <c r="P352" s="117"/>
      <c r="Q352" s="117"/>
      <c r="R352" s="117"/>
      <c r="S352" s="117"/>
      <c r="T352" s="117"/>
      <c r="U352" s="117"/>
      <c r="V352" s="117"/>
    </row>
    <row r="353" spans="3:22" ht="15.75" customHeight="1">
      <c r="C353" s="117"/>
      <c r="D353" s="115"/>
      <c r="E353" s="115"/>
      <c r="F353" s="115"/>
      <c r="G353" s="117"/>
      <c r="H353" s="157"/>
      <c r="I353" s="117"/>
      <c r="J353" s="117"/>
      <c r="K353" s="117"/>
      <c r="L353" s="117"/>
      <c r="M353" s="117"/>
      <c r="N353" s="117"/>
      <c r="O353" s="117"/>
      <c r="P353" s="117"/>
      <c r="Q353" s="117"/>
      <c r="R353" s="117"/>
      <c r="S353" s="117"/>
      <c r="T353" s="117"/>
      <c r="U353" s="117"/>
      <c r="V353" s="117"/>
    </row>
    <row r="354" spans="3:22" ht="15.75" customHeight="1">
      <c r="C354" s="117"/>
      <c r="D354" s="115"/>
      <c r="E354" s="115"/>
      <c r="F354" s="115"/>
      <c r="G354" s="117"/>
      <c r="H354" s="157"/>
      <c r="I354" s="117"/>
      <c r="J354" s="117"/>
      <c r="K354" s="117"/>
      <c r="L354" s="117"/>
      <c r="M354" s="117"/>
      <c r="N354" s="117"/>
      <c r="O354" s="117"/>
      <c r="P354" s="117"/>
      <c r="Q354" s="117"/>
      <c r="R354" s="117"/>
      <c r="S354" s="117"/>
      <c r="T354" s="117"/>
      <c r="U354" s="117"/>
      <c r="V354" s="117"/>
    </row>
    <row r="355" spans="3:22" ht="15.75" customHeight="1">
      <c r="C355" s="117"/>
      <c r="D355" s="115"/>
      <c r="E355" s="115"/>
      <c r="F355" s="115"/>
      <c r="G355" s="117"/>
      <c r="H355" s="157"/>
      <c r="I355" s="117"/>
      <c r="J355" s="117"/>
      <c r="K355" s="117"/>
      <c r="L355" s="117"/>
      <c r="M355" s="117"/>
      <c r="N355" s="117"/>
      <c r="O355" s="117"/>
      <c r="P355" s="117"/>
      <c r="Q355" s="117"/>
      <c r="R355" s="117"/>
      <c r="S355" s="117"/>
      <c r="T355" s="117"/>
      <c r="U355" s="117"/>
      <c r="V355" s="117"/>
    </row>
    <row r="356" spans="3:22" ht="15.75" customHeight="1">
      <c r="C356" s="117"/>
      <c r="D356" s="115"/>
      <c r="E356" s="115"/>
      <c r="F356" s="115"/>
      <c r="G356" s="117"/>
      <c r="H356" s="157"/>
      <c r="I356" s="117"/>
      <c r="J356" s="117"/>
      <c r="K356" s="117"/>
      <c r="L356" s="117"/>
      <c r="M356" s="117"/>
      <c r="N356" s="117"/>
      <c r="O356" s="117"/>
      <c r="P356" s="117"/>
      <c r="Q356" s="117"/>
      <c r="R356" s="117"/>
      <c r="S356" s="117"/>
      <c r="T356" s="117"/>
      <c r="U356" s="117"/>
      <c r="V356" s="117"/>
    </row>
    <row r="357" spans="3:22" ht="15.75" customHeight="1">
      <c r="C357" s="117"/>
      <c r="D357" s="115"/>
      <c r="E357" s="115"/>
      <c r="F357" s="115"/>
      <c r="G357" s="117"/>
      <c r="H357" s="157"/>
      <c r="I357" s="117"/>
      <c r="J357" s="117"/>
      <c r="K357" s="117"/>
      <c r="L357" s="117"/>
      <c r="M357" s="117"/>
      <c r="N357" s="117"/>
      <c r="O357" s="117"/>
      <c r="P357" s="117"/>
      <c r="Q357" s="117"/>
      <c r="R357" s="117"/>
      <c r="S357" s="117"/>
      <c r="T357" s="117"/>
      <c r="U357" s="117"/>
      <c r="V357" s="117"/>
    </row>
    <row r="358" spans="3:22" ht="15.75" customHeight="1">
      <c r="C358" s="117"/>
      <c r="D358" s="115"/>
      <c r="E358" s="115"/>
      <c r="F358" s="115"/>
      <c r="G358" s="117"/>
      <c r="H358" s="157"/>
      <c r="I358" s="117"/>
      <c r="J358" s="117"/>
      <c r="K358" s="117"/>
      <c r="L358" s="117"/>
      <c r="M358" s="117"/>
      <c r="N358" s="117"/>
      <c r="O358" s="117"/>
      <c r="P358" s="117"/>
      <c r="Q358" s="117"/>
      <c r="R358" s="117"/>
      <c r="S358" s="117"/>
      <c r="T358" s="117"/>
      <c r="U358" s="117"/>
      <c r="V358" s="117"/>
    </row>
    <row r="359" spans="3:22" ht="15.75" customHeight="1">
      <c r="C359" s="117"/>
      <c r="D359" s="115"/>
      <c r="E359" s="115"/>
      <c r="F359" s="115"/>
      <c r="G359" s="117"/>
      <c r="H359" s="157"/>
      <c r="I359" s="117"/>
      <c r="J359" s="117"/>
      <c r="K359" s="117"/>
      <c r="L359" s="117"/>
      <c r="M359" s="117"/>
      <c r="N359" s="117"/>
      <c r="O359" s="117"/>
      <c r="P359" s="117"/>
      <c r="Q359" s="117"/>
      <c r="R359" s="117"/>
      <c r="S359" s="117"/>
      <c r="T359" s="117"/>
      <c r="U359" s="117"/>
      <c r="V359" s="117"/>
    </row>
    <row r="360" spans="3:22" ht="15.75" customHeight="1">
      <c r="C360" s="117"/>
      <c r="D360" s="115"/>
      <c r="E360" s="115"/>
      <c r="F360" s="115"/>
      <c r="G360" s="117"/>
      <c r="H360" s="157"/>
      <c r="I360" s="117"/>
      <c r="J360" s="117"/>
      <c r="K360" s="117"/>
      <c r="L360" s="117"/>
      <c r="M360" s="117"/>
      <c r="N360" s="117"/>
      <c r="O360" s="117"/>
      <c r="P360" s="117"/>
      <c r="Q360" s="117"/>
      <c r="R360" s="117"/>
      <c r="S360" s="117"/>
      <c r="T360" s="117"/>
      <c r="U360" s="117"/>
      <c r="V360" s="117"/>
    </row>
    <row r="361" spans="3:22" ht="15.75" customHeight="1">
      <c r="C361" s="117"/>
      <c r="D361" s="115"/>
      <c r="E361" s="115"/>
      <c r="F361" s="115"/>
      <c r="G361" s="117"/>
      <c r="H361" s="157"/>
      <c r="I361" s="117"/>
      <c r="J361" s="117"/>
      <c r="K361" s="117"/>
      <c r="L361" s="117"/>
      <c r="M361" s="117"/>
      <c r="N361" s="117"/>
      <c r="O361" s="117"/>
      <c r="P361" s="117"/>
      <c r="Q361" s="117"/>
      <c r="R361" s="117"/>
      <c r="S361" s="117"/>
      <c r="T361" s="117"/>
      <c r="U361" s="117"/>
      <c r="V361" s="117"/>
    </row>
    <row r="362" spans="3:22" ht="15.75" customHeight="1">
      <c r="C362" s="117"/>
      <c r="D362" s="115"/>
      <c r="E362" s="115"/>
      <c r="F362" s="115"/>
      <c r="G362" s="117"/>
      <c r="H362" s="157"/>
      <c r="I362" s="117"/>
      <c r="J362" s="117"/>
      <c r="K362" s="117"/>
      <c r="L362" s="117"/>
      <c r="M362" s="117"/>
      <c r="N362" s="117"/>
      <c r="O362" s="117"/>
      <c r="P362" s="117"/>
      <c r="Q362" s="117"/>
      <c r="R362" s="117"/>
      <c r="S362" s="117"/>
      <c r="T362" s="117"/>
      <c r="U362" s="117"/>
      <c r="V362" s="117"/>
    </row>
    <row r="363" spans="3:22" ht="15.75" customHeight="1">
      <c r="C363" s="117"/>
      <c r="D363" s="115"/>
      <c r="E363" s="115"/>
      <c r="F363" s="115"/>
      <c r="G363" s="117"/>
      <c r="H363" s="157"/>
      <c r="I363" s="117"/>
      <c r="J363" s="117"/>
      <c r="K363" s="117"/>
      <c r="L363" s="117"/>
      <c r="M363" s="117"/>
      <c r="N363" s="117"/>
      <c r="O363" s="117"/>
      <c r="P363" s="117"/>
      <c r="Q363" s="117"/>
      <c r="R363" s="117"/>
      <c r="S363" s="117"/>
      <c r="T363" s="117"/>
      <c r="U363" s="117"/>
      <c r="V363" s="117"/>
    </row>
    <row r="364" spans="3:22" ht="15.75" customHeight="1">
      <c r="C364" s="117"/>
      <c r="D364" s="115"/>
      <c r="E364" s="115"/>
      <c r="F364" s="115"/>
      <c r="G364" s="117"/>
      <c r="H364" s="157"/>
      <c r="I364" s="117"/>
      <c r="J364" s="117"/>
      <c r="K364" s="117"/>
      <c r="L364" s="117"/>
      <c r="M364" s="117"/>
      <c r="N364" s="117"/>
      <c r="O364" s="117"/>
      <c r="P364" s="117"/>
      <c r="Q364" s="117"/>
      <c r="R364" s="117"/>
      <c r="S364" s="117"/>
      <c r="T364" s="117"/>
      <c r="U364" s="117"/>
      <c r="V364" s="117"/>
    </row>
    <row r="365" spans="3:22" ht="15.75" customHeight="1">
      <c r="C365" s="117"/>
      <c r="D365" s="115"/>
      <c r="E365" s="115"/>
      <c r="F365" s="115"/>
      <c r="G365" s="117"/>
      <c r="H365" s="157"/>
      <c r="I365" s="117"/>
      <c r="J365" s="117"/>
      <c r="K365" s="117"/>
      <c r="L365" s="117"/>
      <c r="M365" s="117"/>
      <c r="N365" s="117"/>
      <c r="O365" s="117"/>
      <c r="P365" s="117"/>
      <c r="Q365" s="117"/>
      <c r="R365" s="117"/>
      <c r="S365" s="117"/>
      <c r="T365" s="117"/>
      <c r="U365" s="117"/>
      <c r="V365" s="117"/>
    </row>
    <row r="366" spans="3:22" ht="15.75" customHeight="1">
      <c r="C366" s="117"/>
      <c r="D366" s="115"/>
      <c r="E366" s="115"/>
      <c r="F366" s="115"/>
      <c r="G366" s="117"/>
      <c r="H366" s="157"/>
      <c r="I366" s="117"/>
      <c r="J366" s="117"/>
      <c r="K366" s="117"/>
      <c r="L366" s="117"/>
      <c r="M366" s="117"/>
      <c r="N366" s="117"/>
      <c r="O366" s="117"/>
      <c r="P366" s="117"/>
      <c r="Q366" s="117"/>
      <c r="R366" s="117"/>
      <c r="S366" s="117"/>
      <c r="T366" s="117"/>
      <c r="U366" s="117"/>
      <c r="V366" s="117"/>
    </row>
    <row r="367" spans="3:22" ht="15.75" customHeight="1">
      <c r="C367" s="117"/>
      <c r="D367" s="115"/>
      <c r="E367" s="115"/>
      <c r="F367" s="115"/>
      <c r="G367" s="117"/>
      <c r="H367" s="157"/>
      <c r="I367" s="117"/>
      <c r="J367" s="117"/>
      <c r="K367" s="117"/>
      <c r="L367" s="117"/>
      <c r="M367" s="117"/>
      <c r="N367" s="117"/>
      <c r="O367" s="117"/>
      <c r="P367" s="117"/>
      <c r="Q367" s="117"/>
      <c r="R367" s="117"/>
      <c r="S367" s="117"/>
      <c r="T367" s="117"/>
      <c r="U367" s="117"/>
      <c r="V367" s="117"/>
    </row>
    <row r="368" spans="3:22" ht="15.75" customHeight="1">
      <c r="C368" s="117"/>
      <c r="D368" s="115"/>
      <c r="E368" s="115"/>
      <c r="F368" s="115"/>
      <c r="G368" s="117"/>
      <c r="H368" s="157"/>
      <c r="I368" s="117"/>
      <c r="J368" s="117"/>
      <c r="K368" s="117"/>
      <c r="L368" s="117"/>
      <c r="M368" s="117"/>
      <c r="N368" s="117"/>
      <c r="O368" s="117"/>
      <c r="P368" s="117"/>
      <c r="Q368" s="117"/>
      <c r="R368" s="117"/>
      <c r="S368" s="117"/>
      <c r="T368" s="117"/>
      <c r="U368" s="117"/>
      <c r="V368" s="117"/>
    </row>
    <row r="369" spans="3:22" ht="15.75" customHeight="1">
      <c r="C369" s="117"/>
      <c r="D369" s="115"/>
      <c r="E369" s="115"/>
      <c r="F369" s="115"/>
      <c r="G369" s="117"/>
      <c r="H369" s="157"/>
      <c r="I369" s="117"/>
      <c r="J369" s="117"/>
      <c r="K369" s="117"/>
      <c r="L369" s="117"/>
      <c r="M369" s="117"/>
      <c r="N369" s="117"/>
      <c r="O369" s="117"/>
      <c r="P369" s="117"/>
      <c r="Q369" s="117"/>
      <c r="R369" s="117"/>
      <c r="S369" s="117"/>
      <c r="T369" s="117"/>
      <c r="U369" s="117"/>
      <c r="V369" s="117"/>
    </row>
    <row r="370" spans="3:22" ht="15.75" customHeight="1">
      <c r="C370" s="117"/>
      <c r="D370" s="115"/>
      <c r="E370" s="115"/>
      <c r="F370" s="115"/>
      <c r="G370" s="117"/>
      <c r="H370" s="157"/>
      <c r="I370" s="117"/>
      <c r="J370" s="117"/>
      <c r="K370" s="117"/>
      <c r="L370" s="117"/>
      <c r="M370" s="117"/>
      <c r="N370" s="117"/>
      <c r="O370" s="117"/>
      <c r="P370" s="117"/>
      <c r="Q370" s="117"/>
      <c r="R370" s="117"/>
      <c r="S370" s="117"/>
      <c r="T370" s="117"/>
      <c r="U370" s="117"/>
      <c r="V370" s="117"/>
    </row>
    <row r="371" spans="3:22" ht="15.75" customHeight="1">
      <c r="C371" s="117"/>
      <c r="D371" s="115"/>
      <c r="E371" s="115"/>
      <c r="F371" s="115"/>
      <c r="G371" s="117"/>
      <c r="H371" s="157"/>
      <c r="I371" s="117"/>
      <c r="J371" s="117"/>
      <c r="K371" s="117"/>
      <c r="L371" s="117"/>
      <c r="M371" s="117"/>
      <c r="N371" s="117"/>
      <c r="O371" s="117"/>
      <c r="P371" s="117"/>
      <c r="Q371" s="117"/>
      <c r="R371" s="117"/>
      <c r="S371" s="117"/>
      <c r="T371" s="117"/>
      <c r="U371" s="117"/>
      <c r="V371" s="117"/>
    </row>
    <row r="372" spans="3:22" ht="15.75" customHeight="1">
      <c r="C372" s="117"/>
      <c r="D372" s="115"/>
      <c r="E372" s="115"/>
      <c r="F372" s="115"/>
      <c r="G372" s="117"/>
      <c r="H372" s="157"/>
      <c r="I372" s="117"/>
      <c r="J372" s="117"/>
      <c r="K372" s="117"/>
      <c r="L372" s="117"/>
      <c r="M372" s="117"/>
      <c r="N372" s="117"/>
      <c r="O372" s="117"/>
      <c r="P372" s="117"/>
      <c r="Q372" s="117"/>
      <c r="R372" s="117"/>
      <c r="S372" s="117"/>
      <c r="T372" s="117"/>
      <c r="U372" s="117"/>
      <c r="V372" s="117"/>
    </row>
    <row r="373" spans="3:22" ht="15.75" customHeight="1">
      <c r="C373" s="117"/>
      <c r="D373" s="115"/>
      <c r="E373" s="115"/>
      <c r="F373" s="115"/>
      <c r="G373" s="117"/>
      <c r="H373" s="157"/>
      <c r="I373" s="117"/>
      <c r="J373" s="117"/>
      <c r="K373" s="117"/>
      <c r="L373" s="117"/>
      <c r="M373" s="117"/>
      <c r="N373" s="117"/>
      <c r="O373" s="117"/>
      <c r="P373" s="117"/>
      <c r="Q373" s="117"/>
      <c r="R373" s="117"/>
      <c r="S373" s="117"/>
      <c r="T373" s="117"/>
      <c r="U373" s="117"/>
      <c r="V373" s="117"/>
    </row>
    <row r="374" spans="3:22" ht="15.75" customHeight="1">
      <c r="C374" s="117"/>
      <c r="D374" s="115"/>
      <c r="E374" s="115"/>
      <c r="F374" s="115"/>
      <c r="G374" s="117"/>
      <c r="H374" s="157"/>
      <c r="I374" s="117"/>
      <c r="J374" s="117"/>
      <c r="K374" s="117"/>
      <c r="L374" s="117"/>
      <c r="M374" s="117"/>
      <c r="N374" s="117"/>
      <c r="O374" s="117"/>
      <c r="P374" s="117"/>
      <c r="Q374" s="117"/>
      <c r="R374" s="117"/>
      <c r="S374" s="117"/>
      <c r="T374" s="117"/>
      <c r="U374" s="117"/>
      <c r="V374" s="117"/>
    </row>
    <row r="375" spans="3:22" ht="15.75" customHeight="1">
      <c r="C375" s="117"/>
      <c r="D375" s="115"/>
      <c r="E375" s="115"/>
      <c r="F375" s="115"/>
      <c r="G375" s="117"/>
      <c r="H375" s="157"/>
      <c r="I375" s="117"/>
      <c r="J375" s="117"/>
      <c r="K375" s="117"/>
      <c r="L375" s="117"/>
      <c r="M375" s="117"/>
      <c r="N375" s="117"/>
      <c r="O375" s="117"/>
      <c r="P375" s="117"/>
      <c r="Q375" s="117"/>
      <c r="R375" s="117"/>
      <c r="S375" s="117"/>
      <c r="T375" s="117"/>
      <c r="U375" s="117"/>
      <c r="V375" s="117"/>
    </row>
    <row r="376" spans="3:22" ht="15.75" customHeight="1">
      <c r="C376" s="117"/>
      <c r="D376" s="115"/>
      <c r="E376" s="115"/>
      <c r="F376" s="115"/>
      <c r="G376" s="117"/>
      <c r="H376" s="157"/>
      <c r="I376" s="117"/>
      <c r="J376" s="117"/>
      <c r="K376" s="117"/>
      <c r="L376" s="117"/>
      <c r="M376" s="117"/>
      <c r="N376" s="117"/>
      <c r="O376" s="117"/>
      <c r="P376" s="117"/>
      <c r="Q376" s="117"/>
      <c r="R376" s="117"/>
      <c r="S376" s="117"/>
      <c r="T376" s="117"/>
      <c r="U376" s="117"/>
      <c r="V376" s="117"/>
    </row>
    <row r="377" spans="3:22" ht="15.75" customHeight="1">
      <c r="C377" s="117"/>
      <c r="D377" s="115"/>
      <c r="E377" s="115"/>
      <c r="F377" s="115"/>
      <c r="G377" s="117"/>
      <c r="H377" s="157"/>
      <c r="I377" s="117"/>
      <c r="J377" s="117"/>
      <c r="K377" s="117"/>
      <c r="L377" s="117"/>
      <c r="M377" s="117"/>
      <c r="N377" s="117"/>
      <c r="O377" s="117"/>
      <c r="P377" s="117"/>
      <c r="Q377" s="117"/>
      <c r="R377" s="117"/>
      <c r="S377" s="117"/>
      <c r="T377" s="117"/>
      <c r="U377" s="117"/>
      <c r="V377" s="117"/>
    </row>
    <row r="378" spans="3:22" ht="15.75" customHeight="1">
      <c r="C378" s="117"/>
      <c r="D378" s="115"/>
      <c r="E378" s="115"/>
      <c r="F378" s="115"/>
      <c r="G378" s="117"/>
      <c r="H378" s="157"/>
      <c r="I378" s="117"/>
      <c r="J378" s="117"/>
      <c r="K378" s="117"/>
      <c r="L378" s="117"/>
      <c r="M378" s="117"/>
      <c r="N378" s="117"/>
      <c r="O378" s="117"/>
      <c r="P378" s="117"/>
      <c r="Q378" s="117"/>
      <c r="R378" s="117"/>
      <c r="S378" s="117"/>
      <c r="T378" s="117"/>
      <c r="U378" s="117"/>
      <c r="V378" s="117"/>
    </row>
    <row r="379" spans="3:22" ht="15.75" customHeight="1">
      <c r="C379" s="117"/>
      <c r="D379" s="115"/>
      <c r="E379" s="115"/>
      <c r="F379" s="115"/>
      <c r="G379" s="117"/>
      <c r="H379" s="157"/>
      <c r="I379" s="117"/>
      <c r="J379" s="117"/>
      <c r="K379" s="117"/>
      <c r="L379" s="117"/>
      <c r="M379" s="117"/>
      <c r="N379" s="117"/>
      <c r="O379" s="117"/>
      <c r="P379" s="117"/>
      <c r="Q379" s="117"/>
      <c r="R379" s="117"/>
      <c r="S379" s="117"/>
      <c r="T379" s="117"/>
      <c r="U379" s="117"/>
      <c r="V379" s="117"/>
    </row>
    <row r="380" spans="3:22" ht="15.75" customHeight="1">
      <c r="C380" s="117"/>
      <c r="D380" s="115"/>
      <c r="E380" s="115"/>
      <c r="F380" s="115"/>
      <c r="G380" s="117"/>
      <c r="H380" s="157"/>
      <c r="I380" s="117"/>
      <c r="J380" s="117"/>
      <c r="K380" s="117"/>
      <c r="L380" s="117"/>
      <c r="M380" s="117"/>
      <c r="N380" s="117"/>
      <c r="O380" s="117"/>
      <c r="P380" s="117"/>
      <c r="Q380" s="117"/>
      <c r="R380" s="117"/>
      <c r="S380" s="117"/>
      <c r="T380" s="117"/>
      <c r="U380" s="117"/>
      <c r="V380" s="117"/>
    </row>
    <row r="381" spans="3:22" ht="15.75" customHeight="1">
      <c r="C381" s="117"/>
      <c r="D381" s="115"/>
      <c r="E381" s="115"/>
      <c r="F381" s="115"/>
      <c r="G381" s="117"/>
      <c r="H381" s="157"/>
      <c r="I381" s="117"/>
      <c r="J381" s="117"/>
      <c r="K381" s="117"/>
      <c r="L381" s="117"/>
      <c r="M381" s="117"/>
      <c r="N381" s="117"/>
      <c r="O381" s="117"/>
      <c r="P381" s="117"/>
      <c r="Q381" s="117"/>
      <c r="R381" s="117"/>
      <c r="S381" s="117"/>
      <c r="T381" s="117"/>
      <c r="U381" s="117"/>
      <c r="V381" s="117"/>
    </row>
    <row r="382" spans="3:22" ht="15.75" customHeight="1">
      <c r="C382" s="117"/>
      <c r="D382" s="115"/>
      <c r="E382" s="115"/>
      <c r="F382" s="115"/>
      <c r="G382" s="117"/>
      <c r="H382" s="157"/>
      <c r="I382" s="117"/>
      <c r="J382" s="117"/>
      <c r="K382" s="117"/>
      <c r="L382" s="117"/>
      <c r="M382" s="117"/>
      <c r="N382" s="117"/>
      <c r="O382" s="117"/>
      <c r="P382" s="117"/>
      <c r="Q382" s="117"/>
      <c r="R382" s="117"/>
      <c r="S382" s="117"/>
      <c r="T382" s="117"/>
      <c r="U382" s="117"/>
      <c r="V382" s="117"/>
    </row>
    <row r="383" spans="3:22" ht="15.75" customHeight="1">
      <c r="C383" s="117"/>
      <c r="D383" s="115"/>
      <c r="E383" s="115"/>
      <c r="F383" s="115"/>
      <c r="G383" s="117"/>
      <c r="H383" s="157"/>
      <c r="I383" s="117"/>
      <c r="J383" s="117"/>
      <c r="K383" s="117"/>
      <c r="L383" s="117"/>
      <c r="M383" s="117"/>
      <c r="N383" s="117"/>
      <c r="O383" s="117"/>
      <c r="P383" s="117"/>
      <c r="Q383" s="117"/>
      <c r="R383" s="117"/>
      <c r="S383" s="117"/>
      <c r="T383" s="117"/>
      <c r="U383" s="117"/>
      <c r="V383" s="117"/>
    </row>
    <row r="384" spans="3:22" ht="15.75" customHeight="1">
      <c r="C384" s="117"/>
      <c r="D384" s="115"/>
      <c r="E384" s="115"/>
      <c r="F384" s="115"/>
      <c r="G384" s="117"/>
      <c r="H384" s="157"/>
      <c r="I384" s="117"/>
      <c r="J384" s="117"/>
      <c r="K384" s="117"/>
      <c r="L384" s="117"/>
      <c r="M384" s="117"/>
      <c r="N384" s="117"/>
      <c r="O384" s="117"/>
      <c r="P384" s="117"/>
      <c r="Q384" s="117"/>
      <c r="R384" s="117"/>
      <c r="S384" s="117"/>
      <c r="T384" s="117"/>
      <c r="U384" s="117"/>
      <c r="V384" s="117"/>
    </row>
    <row r="385" spans="3:22" ht="15.75" customHeight="1">
      <c r="C385" s="117"/>
      <c r="D385" s="115"/>
      <c r="E385" s="115"/>
      <c r="F385" s="115"/>
      <c r="G385" s="117"/>
      <c r="H385" s="157"/>
      <c r="I385" s="117"/>
      <c r="J385" s="117"/>
      <c r="K385" s="117"/>
      <c r="L385" s="117"/>
      <c r="M385" s="117"/>
      <c r="N385" s="117"/>
      <c r="O385" s="117"/>
      <c r="P385" s="117"/>
      <c r="Q385" s="117"/>
      <c r="R385" s="117"/>
      <c r="S385" s="117"/>
      <c r="T385" s="117"/>
      <c r="U385" s="117"/>
      <c r="V385" s="117"/>
    </row>
    <row r="386" spans="3:22" ht="15.75" customHeight="1">
      <c r="C386" s="117"/>
      <c r="D386" s="115"/>
      <c r="E386" s="115"/>
      <c r="F386" s="115"/>
      <c r="G386" s="117"/>
      <c r="H386" s="157"/>
      <c r="I386" s="117"/>
      <c r="J386" s="117"/>
      <c r="K386" s="117"/>
      <c r="L386" s="117"/>
      <c r="M386" s="117"/>
      <c r="N386" s="117"/>
      <c r="O386" s="117"/>
      <c r="P386" s="117"/>
      <c r="Q386" s="117"/>
      <c r="R386" s="117"/>
      <c r="S386" s="117"/>
      <c r="T386" s="117"/>
      <c r="U386" s="117"/>
      <c r="V386" s="117"/>
    </row>
    <row r="387" spans="3:22" ht="15.75" customHeight="1">
      <c r="C387" s="117"/>
      <c r="D387" s="115"/>
      <c r="E387" s="115"/>
      <c r="F387" s="115"/>
      <c r="G387" s="117"/>
      <c r="H387" s="157"/>
      <c r="I387" s="117"/>
      <c r="J387" s="117"/>
      <c r="K387" s="117"/>
      <c r="L387" s="117"/>
      <c r="M387" s="117"/>
      <c r="N387" s="117"/>
      <c r="O387" s="117"/>
      <c r="P387" s="117"/>
      <c r="Q387" s="117"/>
      <c r="R387" s="117"/>
      <c r="S387" s="117"/>
      <c r="T387" s="117"/>
      <c r="U387" s="117"/>
      <c r="V387" s="117"/>
    </row>
    <row r="388" spans="3:22" ht="15.75" customHeight="1">
      <c r="C388" s="117"/>
      <c r="D388" s="115"/>
      <c r="E388" s="115"/>
      <c r="F388" s="115"/>
      <c r="G388" s="117"/>
      <c r="H388" s="157"/>
      <c r="I388" s="117"/>
      <c r="J388" s="117"/>
      <c r="K388" s="117"/>
      <c r="L388" s="117"/>
      <c r="M388" s="117"/>
      <c r="N388" s="117"/>
      <c r="O388" s="117"/>
      <c r="P388" s="117"/>
      <c r="Q388" s="117"/>
      <c r="R388" s="117"/>
      <c r="S388" s="117"/>
      <c r="T388" s="117"/>
      <c r="U388" s="117"/>
      <c r="V388" s="117"/>
    </row>
    <row r="389" spans="3:22" ht="15.75" customHeight="1">
      <c r="C389" s="117"/>
      <c r="D389" s="115"/>
      <c r="E389" s="115"/>
      <c r="F389" s="115"/>
      <c r="G389" s="117"/>
      <c r="H389" s="157"/>
      <c r="I389" s="117"/>
      <c r="J389" s="117"/>
      <c r="K389" s="117"/>
      <c r="L389" s="117"/>
      <c r="M389" s="117"/>
      <c r="N389" s="117"/>
      <c r="O389" s="117"/>
      <c r="P389" s="117"/>
      <c r="Q389" s="117"/>
      <c r="R389" s="117"/>
      <c r="S389" s="117"/>
      <c r="T389" s="117"/>
      <c r="U389" s="117"/>
      <c r="V389" s="117"/>
    </row>
    <row r="390" spans="3:22" ht="15.75" customHeight="1">
      <c r="C390" s="117"/>
      <c r="D390" s="115"/>
      <c r="E390" s="115"/>
      <c r="F390" s="115"/>
      <c r="G390" s="117"/>
      <c r="H390" s="157"/>
      <c r="I390" s="117"/>
      <c r="J390" s="117"/>
      <c r="K390" s="117"/>
      <c r="L390" s="117"/>
      <c r="M390" s="117"/>
      <c r="N390" s="117"/>
      <c r="O390" s="117"/>
      <c r="P390" s="117"/>
      <c r="Q390" s="117"/>
      <c r="R390" s="117"/>
      <c r="S390" s="117"/>
      <c r="T390" s="117"/>
      <c r="U390" s="117"/>
      <c r="V390" s="117"/>
    </row>
    <row r="391" spans="3:22" ht="15.75" customHeight="1">
      <c r="C391" s="117"/>
      <c r="D391" s="115"/>
      <c r="E391" s="115"/>
      <c r="F391" s="115"/>
      <c r="G391" s="117"/>
      <c r="H391" s="157"/>
      <c r="I391" s="117"/>
      <c r="J391" s="117"/>
      <c r="K391" s="117"/>
      <c r="L391" s="117"/>
      <c r="M391" s="117"/>
      <c r="N391" s="117"/>
      <c r="O391" s="117"/>
      <c r="P391" s="117"/>
      <c r="Q391" s="117"/>
      <c r="R391" s="117"/>
      <c r="S391" s="117"/>
      <c r="T391" s="117"/>
      <c r="U391" s="117"/>
      <c r="V391" s="117"/>
    </row>
    <row r="392" spans="3:22" ht="15.75" customHeight="1">
      <c r="C392" s="117"/>
      <c r="D392" s="115"/>
      <c r="E392" s="115"/>
      <c r="F392" s="115"/>
      <c r="G392" s="117"/>
      <c r="H392" s="157"/>
      <c r="I392" s="117"/>
      <c r="J392" s="117"/>
      <c r="K392" s="117"/>
      <c r="L392" s="117"/>
      <c r="M392" s="117"/>
      <c r="N392" s="117"/>
      <c r="O392" s="117"/>
      <c r="P392" s="117"/>
      <c r="Q392" s="117"/>
      <c r="R392" s="117"/>
      <c r="S392" s="117"/>
      <c r="T392" s="117"/>
      <c r="U392" s="117"/>
      <c r="V392" s="117"/>
    </row>
    <row r="393" spans="3:22" ht="15.75" customHeight="1">
      <c r="C393" s="117"/>
      <c r="D393" s="115"/>
      <c r="E393" s="115"/>
      <c r="F393" s="115"/>
      <c r="G393" s="117"/>
      <c r="H393" s="157"/>
      <c r="I393" s="117"/>
      <c r="J393" s="117"/>
      <c r="K393" s="117"/>
      <c r="L393" s="117"/>
      <c r="M393" s="117"/>
      <c r="N393" s="117"/>
      <c r="O393" s="117"/>
      <c r="P393" s="117"/>
      <c r="Q393" s="117"/>
      <c r="R393" s="117"/>
      <c r="S393" s="117"/>
      <c r="T393" s="117"/>
      <c r="U393" s="117"/>
      <c r="V393" s="117"/>
    </row>
    <row r="394" spans="3:22" ht="15.75" customHeight="1">
      <c r="C394" s="117"/>
      <c r="D394" s="115"/>
      <c r="E394" s="115"/>
      <c r="F394" s="115"/>
      <c r="G394" s="117"/>
      <c r="H394" s="157"/>
      <c r="I394" s="117"/>
      <c r="J394" s="117"/>
      <c r="K394" s="117"/>
      <c r="L394" s="117"/>
      <c r="M394" s="117"/>
      <c r="N394" s="117"/>
      <c r="O394" s="117"/>
      <c r="P394" s="117"/>
      <c r="Q394" s="117"/>
      <c r="R394" s="117"/>
      <c r="S394" s="117"/>
      <c r="T394" s="117"/>
      <c r="U394" s="117"/>
      <c r="V394" s="117"/>
    </row>
    <row r="395" spans="3:22" ht="15.75" customHeight="1">
      <c r="C395" s="117"/>
      <c r="D395" s="115"/>
      <c r="E395" s="115"/>
      <c r="F395" s="115"/>
      <c r="G395" s="117"/>
      <c r="H395" s="157"/>
      <c r="I395" s="117"/>
      <c r="J395" s="117"/>
      <c r="K395" s="117"/>
      <c r="L395" s="117"/>
      <c r="M395" s="117"/>
      <c r="N395" s="117"/>
      <c r="O395" s="117"/>
      <c r="P395" s="117"/>
      <c r="Q395" s="117"/>
      <c r="R395" s="117"/>
      <c r="S395" s="117"/>
      <c r="T395" s="117"/>
      <c r="U395" s="117"/>
      <c r="V395" s="117"/>
    </row>
    <row r="396" spans="3:22" ht="15.75" customHeight="1">
      <c r="C396" s="117"/>
      <c r="D396" s="115"/>
      <c r="E396" s="115"/>
      <c r="F396" s="115"/>
      <c r="G396" s="117"/>
      <c r="H396" s="157"/>
      <c r="I396" s="117"/>
      <c r="J396" s="117"/>
      <c r="K396" s="117"/>
      <c r="L396" s="117"/>
      <c r="M396" s="117"/>
      <c r="N396" s="117"/>
      <c r="O396" s="117"/>
      <c r="P396" s="117"/>
      <c r="Q396" s="117"/>
      <c r="R396" s="117"/>
      <c r="S396" s="117"/>
      <c r="T396" s="117"/>
      <c r="U396" s="117"/>
      <c r="V396" s="117"/>
    </row>
    <row r="397" spans="3:22" ht="15.75" customHeight="1">
      <c r="C397" s="117"/>
      <c r="D397" s="115"/>
      <c r="E397" s="115"/>
      <c r="F397" s="115"/>
      <c r="G397" s="117"/>
      <c r="H397" s="157"/>
      <c r="I397" s="117"/>
      <c r="J397" s="117"/>
      <c r="K397" s="117"/>
      <c r="L397" s="117"/>
      <c r="M397" s="117"/>
      <c r="N397" s="117"/>
      <c r="O397" s="117"/>
      <c r="P397" s="117"/>
      <c r="Q397" s="117"/>
      <c r="R397" s="117"/>
      <c r="S397" s="117"/>
      <c r="T397" s="117"/>
      <c r="U397" s="117"/>
      <c r="V397" s="117"/>
    </row>
    <row r="398" spans="3:22" ht="15.75" customHeight="1">
      <c r="C398" s="117"/>
      <c r="D398" s="115"/>
      <c r="E398" s="115"/>
      <c r="F398" s="115"/>
      <c r="G398" s="117"/>
      <c r="H398" s="157"/>
      <c r="I398" s="117"/>
      <c r="J398" s="117"/>
      <c r="K398" s="117"/>
      <c r="L398" s="117"/>
      <c r="M398" s="117"/>
      <c r="N398" s="117"/>
      <c r="O398" s="117"/>
      <c r="P398" s="117"/>
      <c r="Q398" s="117"/>
      <c r="R398" s="117"/>
      <c r="S398" s="117"/>
      <c r="T398" s="117"/>
      <c r="U398" s="117"/>
      <c r="V398" s="117"/>
    </row>
    <row r="399" spans="3:22" ht="15.75" customHeight="1">
      <c r="C399" s="117"/>
      <c r="D399" s="115"/>
      <c r="E399" s="115"/>
      <c r="F399" s="115"/>
      <c r="G399" s="117"/>
      <c r="H399" s="157"/>
      <c r="I399" s="117"/>
      <c r="J399" s="117"/>
      <c r="K399" s="117"/>
      <c r="L399" s="117"/>
      <c r="M399" s="117"/>
      <c r="N399" s="117"/>
      <c r="O399" s="117"/>
      <c r="P399" s="117"/>
      <c r="Q399" s="117"/>
      <c r="R399" s="117"/>
      <c r="S399" s="117"/>
      <c r="T399" s="117"/>
      <c r="U399" s="117"/>
      <c r="V399" s="117"/>
    </row>
    <row r="400" spans="3:22" ht="15.75" customHeight="1">
      <c r="C400" s="117"/>
      <c r="D400" s="115"/>
      <c r="E400" s="115"/>
      <c r="F400" s="115"/>
      <c r="G400" s="117"/>
      <c r="H400" s="157"/>
      <c r="I400" s="117"/>
      <c r="J400" s="117"/>
      <c r="K400" s="117"/>
      <c r="L400" s="117"/>
      <c r="M400" s="117"/>
      <c r="N400" s="117"/>
      <c r="O400" s="117"/>
      <c r="P400" s="117"/>
      <c r="Q400" s="117"/>
      <c r="R400" s="117"/>
      <c r="S400" s="117"/>
      <c r="T400" s="117"/>
      <c r="U400" s="117"/>
      <c r="V400" s="117"/>
    </row>
    <row r="401" spans="3:22" ht="15.75" customHeight="1">
      <c r="C401" s="117"/>
      <c r="D401" s="115"/>
      <c r="E401" s="115"/>
      <c r="F401" s="115"/>
      <c r="G401" s="117"/>
      <c r="H401" s="157"/>
      <c r="I401" s="117"/>
      <c r="J401" s="117"/>
      <c r="K401" s="117"/>
      <c r="L401" s="117"/>
      <c r="M401" s="117"/>
      <c r="N401" s="117"/>
      <c r="O401" s="117"/>
      <c r="P401" s="117"/>
      <c r="Q401" s="117"/>
      <c r="R401" s="117"/>
      <c r="S401" s="117"/>
      <c r="T401" s="117"/>
      <c r="U401" s="117"/>
      <c r="V401" s="117"/>
    </row>
    <row r="402" spans="3:22" ht="15.75" customHeight="1">
      <c r="C402" s="117"/>
      <c r="D402" s="115"/>
      <c r="E402" s="115"/>
      <c r="F402" s="115"/>
      <c r="G402" s="117"/>
      <c r="H402" s="157"/>
      <c r="I402" s="117"/>
      <c r="J402" s="117"/>
      <c r="K402" s="117"/>
      <c r="L402" s="117"/>
      <c r="M402" s="117"/>
      <c r="N402" s="117"/>
      <c r="O402" s="117"/>
      <c r="P402" s="117"/>
      <c r="Q402" s="117"/>
      <c r="R402" s="117"/>
      <c r="S402" s="117"/>
      <c r="T402" s="117"/>
      <c r="U402" s="117"/>
      <c r="V402" s="117"/>
    </row>
    <row r="403" spans="3:22" ht="15.75" customHeight="1">
      <c r="C403" s="117"/>
      <c r="D403" s="115"/>
      <c r="E403" s="115"/>
      <c r="F403" s="115"/>
      <c r="G403" s="117"/>
      <c r="H403" s="157"/>
      <c r="I403" s="117"/>
      <c r="J403" s="117"/>
      <c r="K403" s="117"/>
      <c r="L403" s="117"/>
      <c r="M403" s="117"/>
      <c r="N403" s="117"/>
      <c r="O403" s="117"/>
      <c r="P403" s="117"/>
      <c r="Q403" s="117"/>
      <c r="R403" s="117"/>
      <c r="S403" s="117"/>
      <c r="T403" s="117"/>
      <c r="U403" s="117"/>
      <c r="V403" s="117"/>
    </row>
    <row r="404" spans="3:22" ht="15.75" customHeight="1">
      <c r="C404" s="117"/>
      <c r="D404" s="115"/>
      <c r="E404" s="115"/>
      <c r="F404" s="115"/>
      <c r="G404" s="117"/>
      <c r="H404" s="157"/>
      <c r="I404" s="117"/>
      <c r="J404" s="117"/>
      <c r="K404" s="117"/>
      <c r="L404" s="117"/>
      <c r="M404" s="117"/>
      <c r="N404" s="117"/>
      <c r="O404" s="117"/>
      <c r="P404" s="117"/>
      <c r="Q404" s="117"/>
      <c r="R404" s="117"/>
      <c r="S404" s="117"/>
      <c r="T404" s="117"/>
      <c r="U404" s="117"/>
      <c r="V404" s="117"/>
    </row>
    <row r="405" spans="3:22" ht="15.75" customHeight="1">
      <c r="C405" s="117"/>
      <c r="D405" s="115"/>
      <c r="E405" s="115"/>
      <c r="F405" s="115"/>
      <c r="G405" s="117"/>
      <c r="H405" s="157"/>
      <c r="I405" s="117"/>
      <c r="J405" s="117"/>
      <c r="K405" s="117"/>
      <c r="L405" s="117"/>
      <c r="M405" s="117"/>
      <c r="N405" s="117"/>
      <c r="O405" s="117"/>
      <c r="P405" s="117"/>
      <c r="Q405" s="117"/>
      <c r="R405" s="117"/>
      <c r="S405" s="117"/>
      <c r="T405" s="117"/>
      <c r="U405" s="117"/>
      <c r="V405" s="117"/>
    </row>
    <row r="406" spans="3:22" ht="15.75" customHeight="1">
      <c r="C406" s="117"/>
      <c r="D406" s="115"/>
      <c r="E406" s="115"/>
      <c r="F406" s="115"/>
      <c r="G406" s="117"/>
      <c r="H406" s="157"/>
      <c r="I406" s="117"/>
      <c r="J406" s="117"/>
      <c r="K406" s="117"/>
      <c r="L406" s="117"/>
      <c r="M406" s="117"/>
      <c r="N406" s="117"/>
      <c r="O406" s="117"/>
      <c r="P406" s="117"/>
      <c r="Q406" s="117"/>
      <c r="R406" s="117"/>
      <c r="S406" s="117"/>
      <c r="T406" s="117"/>
      <c r="U406" s="117"/>
      <c r="V406" s="117"/>
    </row>
    <row r="407" spans="3:22" ht="15.75" customHeight="1">
      <c r="C407" s="117"/>
      <c r="D407" s="115"/>
      <c r="E407" s="115"/>
      <c r="F407" s="115"/>
      <c r="G407" s="117"/>
      <c r="H407" s="157"/>
      <c r="I407" s="117"/>
      <c r="J407" s="117"/>
      <c r="K407" s="117"/>
      <c r="L407" s="117"/>
      <c r="M407" s="117"/>
      <c r="N407" s="117"/>
      <c r="O407" s="117"/>
      <c r="P407" s="117"/>
      <c r="Q407" s="117"/>
      <c r="R407" s="117"/>
      <c r="S407" s="117"/>
      <c r="T407" s="117"/>
      <c r="U407" s="117"/>
      <c r="V407" s="117"/>
    </row>
    <row r="408" spans="3:22" ht="15.75" customHeight="1">
      <c r="C408" s="117"/>
      <c r="D408" s="115"/>
      <c r="E408" s="115"/>
      <c r="F408" s="115"/>
      <c r="G408" s="117"/>
      <c r="H408" s="157"/>
      <c r="I408" s="117"/>
      <c r="J408" s="117"/>
      <c r="K408" s="117"/>
      <c r="L408" s="117"/>
      <c r="M408" s="117"/>
      <c r="N408" s="117"/>
      <c r="O408" s="117"/>
      <c r="P408" s="117"/>
      <c r="Q408" s="117"/>
      <c r="R408" s="117"/>
      <c r="S408" s="117"/>
      <c r="T408" s="117"/>
      <c r="U408" s="117"/>
      <c r="V408" s="117"/>
    </row>
    <row r="409" spans="3:22" ht="15.75" customHeight="1">
      <c r="C409" s="117"/>
      <c r="D409" s="115"/>
      <c r="E409" s="115"/>
      <c r="F409" s="115"/>
      <c r="G409" s="117"/>
      <c r="H409" s="157"/>
      <c r="I409" s="117"/>
      <c r="J409" s="117"/>
      <c r="K409" s="117"/>
      <c r="L409" s="117"/>
      <c r="M409" s="117"/>
      <c r="N409" s="117"/>
      <c r="O409" s="117"/>
      <c r="P409" s="117"/>
      <c r="Q409" s="117"/>
      <c r="R409" s="117"/>
      <c r="S409" s="117"/>
      <c r="T409" s="117"/>
      <c r="U409" s="117"/>
      <c r="V409" s="117"/>
    </row>
    <row r="410" spans="3:22" ht="15.75" customHeight="1">
      <c r="C410" s="117"/>
      <c r="D410" s="115"/>
      <c r="E410" s="115"/>
      <c r="F410" s="115"/>
      <c r="G410" s="117"/>
      <c r="H410" s="157"/>
      <c r="I410" s="117"/>
      <c r="J410" s="117"/>
      <c r="K410" s="117"/>
      <c r="L410" s="117"/>
      <c r="M410" s="117"/>
      <c r="N410" s="117"/>
      <c r="O410" s="117"/>
      <c r="P410" s="117"/>
      <c r="Q410" s="117"/>
      <c r="R410" s="117"/>
      <c r="S410" s="117"/>
      <c r="T410" s="117"/>
      <c r="U410" s="117"/>
      <c r="V410" s="117"/>
    </row>
    <row r="411" spans="3:22" ht="15.75" customHeight="1">
      <c r="C411" s="117"/>
      <c r="D411" s="115"/>
      <c r="E411" s="115"/>
      <c r="F411" s="115"/>
      <c r="G411" s="117"/>
      <c r="H411" s="157"/>
      <c r="I411" s="117"/>
      <c r="J411" s="117"/>
      <c r="K411" s="117"/>
      <c r="L411" s="117"/>
      <c r="M411" s="117"/>
      <c r="N411" s="117"/>
      <c r="O411" s="117"/>
      <c r="P411" s="117"/>
      <c r="Q411" s="117"/>
      <c r="R411" s="117"/>
      <c r="S411" s="117"/>
      <c r="T411" s="117"/>
      <c r="U411" s="117"/>
      <c r="V411" s="117"/>
    </row>
    <row r="412" spans="3:22" ht="15.75" customHeight="1">
      <c r="C412" s="117"/>
      <c r="D412" s="115"/>
      <c r="E412" s="115"/>
      <c r="F412" s="115"/>
      <c r="G412" s="117"/>
      <c r="H412" s="157"/>
      <c r="I412" s="117"/>
      <c r="J412" s="117"/>
      <c r="K412" s="117"/>
      <c r="L412" s="117"/>
      <c r="M412" s="117"/>
      <c r="N412" s="117"/>
      <c r="O412" s="117"/>
      <c r="P412" s="117"/>
      <c r="Q412" s="117"/>
      <c r="R412" s="117"/>
      <c r="S412" s="117"/>
      <c r="T412" s="117"/>
      <c r="U412" s="117"/>
      <c r="V412" s="117"/>
    </row>
    <row r="413" spans="3:22" ht="15.75" customHeight="1">
      <c r="C413" s="117"/>
      <c r="D413" s="115"/>
      <c r="E413" s="115"/>
      <c r="F413" s="115"/>
      <c r="G413" s="117"/>
      <c r="H413" s="157"/>
      <c r="I413" s="117"/>
      <c r="J413" s="117"/>
      <c r="K413" s="117"/>
      <c r="L413" s="117"/>
      <c r="M413" s="117"/>
      <c r="N413" s="117"/>
      <c r="O413" s="117"/>
      <c r="P413" s="117"/>
      <c r="Q413" s="117"/>
      <c r="R413" s="117"/>
      <c r="S413" s="117"/>
      <c r="T413" s="117"/>
      <c r="U413" s="117"/>
      <c r="V413" s="117"/>
    </row>
    <row r="414" spans="3:22" ht="15.75" customHeight="1">
      <c r="C414" s="117"/>
      <c r="D414" s="115"/>
      <c r="E414" s="115"/>
      <c r="F414" s="115"/>
      <c r="G414" s="117"/>
      <c r="H414" s="157"/>
      <c r="I414" s="117"/>
      <c r="J414" s="117"/>
      <c r="K414" s="117"/>
      <c r="L414" s="117"/>
      <c r="M414" s="117"/>
      <c r="N414" s="117"/>
      <c r="O414" s="117"/>
      <c r="P414" s="117"/>
      <c r="Q414" s="117"/>
      <c r="R414" s="117"/>
      <c r="S414" s="117"/>
      <c r="T414" s="117"/>
      <c r="U414" s="117"/>
      <c r="V414" s="117"/>
    </row>
    <row r="415" spans="3:22" ht="15.75" customHeight="1">
      <c r="C415" s="117"/>
      <c r="D415" s="115"/>
      <c r="E415" s="115"/>
      <c r="F415" s="115"/>
      <c r="G415" s="117"/>
      <c r="H415" s="157"/>
      <c r="I415" s="117"/>
      <c r="J415" s="117"/>
      <c r="K415" s="117"/>
      <c r="L415" s="117"/>
      <c r="M415" s="117"/>
      <c r="N415" s="117"/>
      <c r="O415" s="117"/>
      <c r="P415" s="117"/>
      <c r="Q415" s="117"/>
      <c r="R415" s="117"/>
      <c r="S415" s="117"/>
      <c r="T415" s="117"/>
      <c r="U415" s="117"/>
      <c r="V415" s="117"/>
    </row>
    <row r="416" spans="3:22" ht="15.75" customHeight="1">
      <c r="C416" s="117"/>
      <c r="D416" s="115"/>
      <c r="E416" s="115"/>
      <c r="F416" s="115"/>
      <c r="G416" s="117"/>
      <c r="H416" s="157"/>
      <c r="I416" s="117"/>
      <c r="J416" s="117"/>
      <c r="K416" s="117"/>
      <c r="L416" s="117"/>
      <c r="M416" s="117"/>
      <c r="N416" s="117"/>
      <c r="O416" s="117"/>
      <c r="P416" s="117"/>
      <c r="Q416" s="117"/>
      <c r="R416" s="117"/>
      <c r="S416" s="117"/>
      <c r="T416" s="117"/>
      <c r="U416" s="117"/>
      <c r="V416" s="117"/>
    </row>
    <row r="417" spans="3:22" ht="15.75" customHeight="1">
      <c r="C417" s="117"/>
      <c r="D417" s="115"/>
      <c r="E417" s="115"/>
      <c r="F417" s="115"/>
      <c r="G417" s="117"/>
      <c r="H417" s="157"/>
      <c r="I417" s="117"/>
      <c r="J417" s="117"/>
      <c r="K417" s="117"/>
      <c r="L417" s="117"/>
      <c r="M417" s="117"/>
      <c r="N417" s="117"/>
      <c r="O417" s="117"/>
      <c r="P417" s="117"/>
      <c r="Q417" s="117"/>
      <c r="R417" s="117"/>
      <c r="S417" s="117"/>
      <c r="T417" s="117"/>
      <c r="U417" s="117"/>
      <c r="V417" s="117"/>
    </row>
    <row r="418" spans="3:22" ht="15.75" customHeight="1">
      <c r="C418" s="117"/>
      <c r="D418" s="115"/>
      <c r="E418" s="115"/>
      <c r="F418" s="115"/>
      <c r="G418" s="117"/>
      <c r="H418" s="157"/>
      <c r="I418" s="117"/>
      <c r="J418" s="117"/>
      <c r="K418" s="117"/>
      <c r="L418" s="117"/>
      <c r="M418" s="117"/>
      <c r="N418" s="117"/>
      <c r="O418" s="117"/>
      <c r="P418" s="117"/>
      <c r="Q418" s="117"/>
      <c r="R418" s="117"/>
      <c r="S418" s="117"/>
      <c r="T418" s="117"/>
      <c r="U418" s="117"/>
      <c r="V418" s="117"/>
    </row>
    <row r="419" spans="3:22" ht="15.75" customHeight="1">
      <c r="C419" s="117"/>
      <c r="D419" s="115"/>
      <c r="E419" s="115"/>
      <c r="F419" s="115"/>
      <c r="G419" s="117"/>
      <c r="H419" s="157"/>
      <c r="I419" s="117"/>
      <c r="J419" s="117"/>
      <c r="K419" s="117"/>
      <c r="L419" s="117"/>
      <c r="M419" s="117"/>
      <c r="N419" s="117"/>
      <c r="O419" s="117"/>
      <c r="P419" s="117"/>
      <c r="Q419" s="117"/>
      <c r="R419" s="117"/>
      <c r="S419" s="117"/>
      <c r="T419" s="117"/>
      <c r="U419" s="117"/>
      <c r="V419" s="117"/>
    </row>
    <row r="420" spans="3:22" ht="15.75" customHeight="1">
      <c r="C420" s="117"/>
      <c r="D420" s="115"/>
      <c r="E420" s="115"/>
      <c r="F420" s="115"/>
      <c r="G420" s="117"/>
      <c r="H420" s="157"/>
      <c r="I420" s="117"/>
      <c r="J420" s="117"/>
      <c r="K420" s="117"/>
      <c r="L420" s="117"/>
      <c r="M420" s="117"/>
      <c r="N420" s="117"/>
      <c r="O420" s="117"/>
      <c r="P420" s="117"/>
      <c r="Q420" s="117"/>
      <c r="R420" s="117"/>
      <c r="S420" s="117"/>
      <c r="T420" s="117"/>
      <c r="U420" s="117"/>
      <c r="V420" s="117"/>
    </row>
    <row r="421" spans="3:22" ht="15.75" customHeight="1">
      <c r="C421" s="117"/>
      <c r="D421" s="115"/>
      <c r="E421" s="115"/>
      <c r="F421" s="115"/>
      <c r="G421" s="117"/>
      <c r="H421" s="157"/>
      <c r="I421" s="117"/>
      <c r="J421" s="117"/>
      <c r="K421" s="117"/>
      <c r="L421" s="117"/>
      <c r="M421" s="117"/>
      <c r="N421" s="117"/>
      <c r="O421" s="117"/>
      <c r="P421" s="117"/>
      <c r="Q421" s="117"/>
      <c r="R421" s="117"/>
      <c r="S421" s="117"/>
      <c r="T421" s="117"/>
      <c r="U421" s="117"/>
      <c r="V421" s="117"/>
    </row>
    <row r="422" spans="3:22" ht="15.75" customHeight="1">
      <c r="C422" s="117"/>
      <c r="D422" s="115"/>
      <c r="E422" s="115"/>
      <c r="F422" s="115"/>
      <c r="G422" s="117"/>
      <c r="H422" s="157"/>
      <c r="I422" s="117"/>
      <c r="J422" s="117"/>
      <c r="K422" s="117"/>
      <c r="L422" s="117"/>
      <c r="M422" s="117"/>
      <c r="N422" s="117"/>
      <c r="O422" s="117"/>
      <c r="P422" s="117"/>
      <c r="Q422" s="117"/>
      <c r="R422" s="117"/>
      <c r="S422" s="117"/>
      <c r="T422" s="117"/>
      <c r="U422" s="117"/>
      <c r="V422" s="117"/>
    </row>
    <row r="423" spans="3:22" ht="15.75" customHeight="1">
      <c r="C423" s="117"/>
      <c r="D423" s="115"/>
      <c r="E423" s="115"/>
      <c r="F423" s="115"/>
      <c r="G423" s="117"/>
      <c r="H423" s="157"/>
      <c r="I423" s="117"/>
      <c r="J423" s="117"/>
      <c r="K423" s="117"/>
      <c r="L423" s="117"/>
      <c r="M423" s="117"/>
      <c r="N423" s="117"/>
      <c r="O423" s="117"/>
      <c r="P423" s="117"/>
      <c r="Q423" s="117"/>
      <c r="R423" s="117"/>
      <c r="S423" s="117"/>
      <c r="T423" s="117"/>
      <c r="U423" s="117"/>
      <c r="V423" s="117"/>
    </row>
    <row r="424" spans="3:22" ht="15.75" customHeight="1">
      <c r="C424" s="117"/>
      <c r="D424" s="115"/>
      <c r="E424" s="115"/>
      <c r="F424" s="115"/>
      <c r="G424" s="117"/>
      <c r="H424" s="157"/>
      <c r="I424" s="117"/>
      <c r="J424" s="117"/>
      <c r="K424" s="117"/>
      <c r="L424" s="117"/>
      <c r="M424" s="117"/>
      <c r="N424" s="117"/>
      <c r="O424" s="117"/>
      <c r="P424" s="117"/>
      <c r="Q424" s="117"/>
      <c r="R424" s="117"/>
      <c r="S424" s="117"/>
      <c r="T424" s="117"/>
      <c r="U424" s="117"/>
      <c r="V424" s="117"/>
    </row>
    <row r="425" spans="3:22" ht="15.75" customHeight="1">
      <c r="C425" s="117"/>
      <c r="D425" s="115"/>
      <c r="E425" s="115"/>
      <c r="F425" s="115"/>
      <c r="G425" s="117"/>
      <c r="H425" s="157"/>
      <c r="I425" s="117"/>
      <c r="J425" s="117"/>
      <c r="K425" s="117"/>
      <c r="L425" s="117"/>
      <c r="M425" s="117"/>
      <c r="N425" s="117"/>
      <c r="O425" s="117"/>
      <c r="P425" s="117"/>
      <c r="Q425" s="117"/>
      <c r="R425" s="117"/>
      <c r="S425" s="117"/>
      <c r="T425" s="117"/>
      <c r="U425" s="117"/>
      <c r="V425" s="117"/>
    </row>
    <row r="426" spans="3:22" ht="15.75" customHeight="1">
      <c r="C426" s="117"/>
      <c r="D426" s="115"/>
      <c r="E426" s="115"/>
      <c r="F426" s="115"/>
      <c r="G426" s="117"/>
      <c r="H426" s="157"/>
      <c r="I426" s="117"/>
      <c r="J426" s="117"/>
      <c r="K426" s="117"/>
      <c r="L426" s="117"/>
      <c r="M426" s="117"/>
      <c r="N426" s="117"/>
      <c r="O426" s="117"/>
      <c r="P426" s="117"/>
      <c r="Q426" s="117"/>
      <c r="R426" s="117"/>
      <c r="S426" s="117"/>
      <c r="T426" s="117"/>
      <c r="U426" s="117"/>
      <c r="V426" s="117"/>
    </row>
    <row r="427" spans="3:22" ht="15.75" customHeight="1">
      <c r="C427" s="117"/>
      <c r="D427" s="115"/>
      <c r="E427" s="115"/>
      <c r="F427" s="115"/>
      <c r="G427" s="117"/>
      <c r="H427" s="157"/>
      <c r="I427" s="117"/>
      <c r="J427" s="117"/>
      <c r="K427" s="117"/>
      <c r="L427" s="117"/>
      <c r="M427" s="117"/>
      <c r="N427" s="117"/>
      <c r="O427" s="117"/>
      <c r="P427" s="117"/>
      <c r="Q427" s="117"/>
      <c r="R427" s="117"/>
      <c r="S427" s="117"/>
      <c r="T427" s="117"/>
      <c r="U427" s="117"/>
      <c r="V427" s="117"/>
    </row>
    <row r="428" spans="3:22" ht="15.75" customHeight="1">
      <c r="C428" s="117"/>
      <c r="D428" s="115"/>
      <c r="E428" s="115"/>
      <c r="F428" s="115"/>
      <c r="G428" s="117"/>
      <c r="H428" s="157"/>
      <c r="I428" s="117"/>
      <c r="J428" s="117"/>
      <c r="K428" s="117"/>
      <c r="L428" s="117"/>
      <c r="M428" s="117"/>
      <c r="N428" s="117"/>
      <c r="O428" s="117"/>
      <c r="P428" s="117"/>
      <c r="Q428" s="117"/>
      <c r="R428" s="117"/>
      <c r="S428" s="117"/>
      <c r="T428" s="117"/>
      <c r="U428" s="117"/>
      <c r="V428" s="117"/>
    </row>
    <row r="429" spans="3:22" ht="15.75" customHeight="1">
      <c r="C429" s="117"/>
      <c r="D429" s="115"/>
      <c r="E429" s="115"/>
      <c r="F429" s="115"/>
      <c r="G429" s="117"/>
      <c r="H429" s="157"/>
      <c r="I429" s="117"/>
      <c r="J429" s="117"/>
      <c r="K429" s="117"/>
      <c r="L429" s="117"/>
      <c r="M429" s="117"/>
      <c r="N429" s="117"/>
      <c r="O429" s="117"/>
      <c r="P429" s="117"/>
      <c r="Q429" s="117"/>
      <c r="R429" s="117"/>
      <c r="S429" s="117"/>
      <c r="T429" s="117"/>
      <c r="U429" s="117"/>
      <c r="V429" s="117"/>
    </row>
    <row r="430" spans="3:22" ht="15.75" customHeight="1">
      <c r="C430" s="117"/>
      <c r="D430" s="115"/>
      <c r="E430" s="115"/>
      <c r="F430" s="115"/>
      <c r="G430" s="117"/>
      <c r="H430" s="157"/>
      <c r="I430" s="117"/>
      <c r="J430" s="117"/>
      <c r="K430" s="117"/>
      <c r="L430" s="117"/>
      <c r="M430" s="117"/>
      <c r="N430" s="117"/>
      <c r="O430" s="117"/>
      <c r="P430" s="117"/>
      <c r="Q430" s="117"/>
      <c r="R430" s="117"/>
      <c r="S430" s="117"/>
      <c r="T430" s="117"/>
      <c r="U430" s="117"/>
      <c r="V430" s="117"/>
    </row>
    <row r="431" spans="3:22" ht="15.75" customHeight="1">
      <c r="C431" s="117"/>
      <c r="D431" s="115"/>
      <c r="E431" s="115"/>
      <c r="F431" s="115"/>
      <c r="G431" s="117"/>
      <c r="H431" s="157"/>
      <c r="I431" s="117"/>
      <c r="J431" s="117"/>
      <c r="K431" s="117"/>
      <c r="L431" s="117"/>
      <c r="M431" s="117"/>
      <c r="N431" s="117"/>
      <c r="O431" s="117"/>
      <c r="P431" s="117"/>
      <c r="Q431" s="117"/>
      <c r="R431" s="117"/>
      <c r="S431" s="117"/>
      <c r="T431" s="117"/>
      <c r="U431" s="117"/>
      <c r="V431" s="117"/>
    </row>
    <row r="432" spans="3:22" ht="15.75" customHeight="1">
      <c r="C432" s="117"/>
      <c r="D432" s="115"/>
      <c r="E432" s="115"/>
      <c r="F432" s="115"/>
      <c r="G432" s="117"/>
      <c r="H432" s="157"/>
      <c r="I432" s="117"/>
      <c r="J432" s="117"/>
      <c r="K432" s="117"/>
      <c r="L432" s="117"/>
      <c r="M432" s="117"/>
      <c r="N432" s="117"/>
      <c r="O432" s="117"/>
      <c r="P432" s="117"/>
      <c r="Q432" s="117"/>
      <c r="R432" s="117"/>
      <c r="S432" s="117"/>
      <c r="T432" s="117"/>
      <c r="U432" s="117"/>
      <c r="V432" s="117"/>
    </row>
    <row r="433" spans="3:22" ht="15.75" customHeight="1">
      <c r="C433" s="117"/>
      <c r="D433" s="115"/>
      <c r="E433" s="115"/>
      <c r="F433" s="115"/>
      <c r="G433" s="117"/>
      <c r="H433" s="157"/>
      <c r="I433" s="117"/>
      <c r="J433" s="117"/>
      <c r="K433" s="117"/>
      <c r="L433" s="117"/>
      <c r="M433" s="117"/>
      <c r="N433" s="117"/>
      <c r="O433" s="117"/>
      <c r="P433" s="117"/>
      <c r="Q433" s="117"/>
      <c r="R433" s="117"/>
      <c r="S433" s="117"/>
      <c r="T433" s="117"/>
      <c r="U433" s="117"/>
      <c r="V433" s="117"/>
    </row>
    <row r="434" spans="3:22" ht="15.75" customHeight="1">
      <c r="C434" s="117"/>
      <c r="D434" s="115"/>
      <c r="E434" s="115"/>
      <c r="F434" s="115"/>
      <c r="G434" s="117"/>
      <c r="H434" s="157"/>
      <c r="I434" s="117"/>
      <c r="J434" s="117"/>
      <c r="K434" s="117"/>
      <c r="L434" s="117"/>
      <c r="M434" s="117"/>
      <c r="N434" s="117"/>
      <c r="O434" s="117"/>
      <c r="P434" s="117"/>
      <c r="Q434" s="117"/>
      <c r="R434" s="117"/>
      <c r="S434" s="117"/>
      <c r="T434" s="117"/>
      <c r="U434" s="117"/>
      <c r="V434" s="117"/>
    </row>
    <row r="435" spans="3:22" ht="15.75" customHeight="1">
      <c r="C435" s="117"/>
      <c r="D435" s="115"/>
      <c r="E435" s="115"/>
      <c r="F435" s="115"/>
      <c r="G435" s="117"/>
      <c r="H435" s="157"/>
      <c r="I435" s="117"/>
      <c r="J435" s="117"/>
      <c r="K435" s="117"/>
      <c r="L435" s="117"/>
      <c r="M435" s="117"/>
      <c r="N435" s="117"/>
      <c r="O435" s="117"/>
      <c r="P435" s="117"/>
      <c r="Q435" s="117"/>
      <c r="R435" s="117"/>
      <c r="S435" s="117"/>
      <c r="T435" s="117"/>
      <c r="U435" s="117"/>
      <c r="V435" s="117"/>
    </row>
    <row r="436" spans="3:22" ht="15.75" customHeight="1">
      <c r="C436" s="117"/>
      <c r="D436" s="115"/>
      <c r="E436" s="115"/>
      <c r="F436" s="115"/>
      <c r="G436" s="117"/>
      <c r="H436" s="157"/>
      <c r="I436" s="117"/>
      <c r="J436" s="117"/>
      <c r="K436" s="117"/>
      <c r="L436" s="117"/>
      <c r="M436" s="117"/>
      <c r="N436" s="117"/>
      <c r="O436" s="117"/>
      <c r="P436" s="117"/>
      <c r="Q436" s="117"/>
      <c r="R436" s="117"/>
      <c r="S436" s="117"/>
      <c r="T436" s="117"/>
      <c r="U436" s="117"/>
      <c r="V436" s="117"/>
    </row>
    <row r="437" spans="3:22" ht="15.75" customHeight="1">
      <c r="C437" s="117"/>
      <c r="D437" s="115"/>
      <c r="E437" s="115"/>
      <c r="F437" s="115"/>
      <c r="G437" s="117"/>
      <c r="H437" s="157"/>
      <c r="I437" s="117"/>
      <c r="J437" s="117"/>
      <c r="K437" s="117"/>
      <c r="L437" s="117"/>
      <c r="M437" s="117"/>
      <c r="N437" s="117"/>
      <c r="O437" s="117"/>
      <c r="P437" s="117"/>
      <c r="Q437" s="117"/>
      <c r="R437" s="117"/>
      <c r="S437" s="117"/>
      <c r="T437" s="117"/>
      <c r="U437" s="117"/>
      <c r="V437" s="117"/>
    </row>
    <row r="438" spans="3:22" ht="15.75" customHeight="1">
      <c r="C438" s="117"/>
      <c r="D438" s="115"/>
      <c r="E438" s="115"/>
      <c r="F438" s="115"/>
      <c r="G438" s="117"/>
      <c r="H438" s="157"/>
      <c r="I438" s="117"/>
      <c r="J438" s="117"/>
      <c r="K438" s="117"/>
      <c r="L438" s="117"/>
      <c r="M438" s="117"/>
      <c r="N438" s="117"/>
      <c r="O438" s="117"/>
      <c r="P438" s="117"/>
      <c r="Q438" s="117"/>
      <c r="R438" s="117"/>
      <c r="S438" s="117"/>
      <c r="T438" s="117"/>
      <c r="U438" s="117"/>
      <c r="V438" s="117"/>
    </row>
    <row r="439" spans="3:22" ht="15.75" customHeight="1">
      <c r="C439" s="117"/>
      <c r="D439" s="115"/>
      <c r="E439" s="115"/>
      <c r="F439" s="115"/>
      <c r="G439" s="117"/>
      <c r="H439" s="157"/>
      <c r="I439" s="117"/>
      <c r="J439" s="117"/>
      <c r="K439" s="117"/>
      <c r="L439" s="117"/>
      <c r="M439" s="117"/>
      <c r="N439" s="117"/>
      <c r="O439" s="117"/>
      <c r="P439" s="117"/>
      <c r="Q439" s="117"/>
      <c r="R439" s="117"/>
      <c r="S439" s="117"/>
      <c r="T439" s="117"/>
      <c r="U439" s="117"/>
      <c r="V439" s="117"/>
    </row>
    <row r="440" spans="3:22" ht="15.75" customHeight="1">
      <c r="C440" s="117"/>
      <c r="D440" s="115"/>
      <c r="E440" s="115"/>
      <c r="F440" s="115"/>
      <c r="G440" s="117"/>
      <c r="H440" s="157"/>
      <c r="I440" s="117"/>
      <c r="J440" s="117"/>
      <c r="K440" s="117"/>
      <c r="L440" s="117"/>
      <c r="M440" s="117"/>
      <c r="N440" s="117"/>
      <c r="O440" s="117"/>
      <c r="P440" s="117"/>
      <c r="Q440" s="117"/>
      <c r="R440" s="117"/>
      <c r="S440" s="117"/>
      <c r="T440" s="117"/>
      <c r="U440" s="117"/>
      <c r="V440" s="117"/>
    </row>
    <row r="441" spans="3:22" ht="15.75" customHeight="1">
      <c r="C441" s="117"/>
      <c r="D441" s="115"/>
      <c r="E441" s="115"/>
      <c r="F441" s="115"/>
      <c r="G441" s="117"/>
      <c r="H441" s="157"/>
      <c r="I441" s="117"/>
      <c r="J441" s="117"/>
      <c r="K441" s="117"/>
      <c r="L441" s="117"/>
      <c r="M441" s="117"/>
      <c r="N441" s="117"/>
      <c r="O441" s="117"/>
      <c r="P441" s="117"/>
      <c r="Q441" s="117"/>
      <c r="R441" s="117"/>
      <c r="S441" s="117"/>
      <c r="T441" s="117"/>
      <c r="U441" s="117"/>
      <c r="V441" s="117"/>
    </row>
    <row r="442" spans="3:22" ht="15.75" customHeight="1">
      <c r="C442" s="117"/>
      <c r="D442" s="115"/>
      <c r="E442" s="115"/>
      <c r="F442" s="115"/>
      <c r="G442" s="117"/>
      <c r="H442" s="157"/>
      <c r="I442" s="117"/>
      <c r="J442" s="117"/>
      <c r="K442" s="117"/>
      <c r="L442" s="117"/>
      <c r="M442" s="117"/>
      <c r="N442" s="117"/>
      <c r="O442" s="117"/>
      <c r="P442" s="117"/>
      <c r="Q442" s="117"/>
      <c r="R442" s="117"/>
      <c r="S442" s="117"/>
      <c r="T442" s="117"/>
      <c r="U442" s="117"/>
      <c r="V442" s="117"/>
    </row>
    <row r="443" spans="3:22" ht="15.75" customHeight="1">
      <c r="C443" s="117"/>
      <c r="D443" s="115"/>
      <c r="E443" s="115"/>
      <c r="F443" s="115"/>
      <c r="G443" s="117"/>
      <c r="H443" s="157"/>
      <c r="I443" s="117"/>
      <c r="J443" s="117"/>
      <c r="K443" s="117"/>
      <c r="L443" s="117"/>
      <c r="M443" s="117"/>
      <c r="N443" s="117"/>
      <c r="O443" s="117"/>
      <c r="P443" s="117"/>
      <c r="Q443" s="117"/>
      <c r="R443" s="117"/>
      <c r="S443" s="117"/>
      <c r="T443" s="117"/>
      <c r="U443" s="117"/>
      <c r="V443" s="117"/>
    </row>
    <row r="444" spans="3:22" ht="15.75" customHeight="1">
      <c r="C444" s="117"/>
      <c r="D444" s="115"/>
      <c r="E444" s="115"/>
      <c r="F444" s="115"/>
      <c r="G444" s="117"/>
      <c r="H444" s="157"/>
      <c r="I444" s="117"/>
      <c r="J444" s="117"/>
      <c r="K444" s="117"/>
      <c r="L444" s="117"/>
      <c r="M444" s="117"/>
      <c r="N444" s="117"/>
      <c r="O444" s="117"/>
      <c r="P444" s="117"/>
      <c r="Q444" s="117"/>
      <c r="R444" s="117"/>
      <c r="S444" s="117"/>
      <c r="T444" s="117"/>
      <c r="U444" s="117"/>
      <c r="V444" s="117"/>
    </row>
    <row r="445" spans="3:22" ht="15.75" customHeight="1">
      <c r="C445" s="117"/>
      <c r="D445" s="115"/>
      <c r="E445" s="115"/>
      <c r="F445" s="115"/>
      <c r="G445" s="117"/>
      <c r="H445" s="157"/>
      <c r="I445" s="117"/>
      <c r="J445" s="117"/>
      <c r="K445" s="117"/>
      <c r="L445" s="117"/>
      <c r="M445" s="117"/>
      <c r="N445" s="117"/>
      <c r="O445" s="117"/>
      <c r="P445" s="117"/>
      <c r="Q445" s="117"/>
      <c r="R445" s="117"/>
      <c r="S445" s="117"/>
      <c r="T445" s="117"/>
      <c r="U445" s="117"/>
      <c r="V445" s="117"/>
    </row>
    <row r="446" spans="3:22" ht="15.75" customHeight="1">
      <c r="C446" s="117"/>
      <c r="D446" s="115"/>
      <c r="E446" s="115"/>
      <c r="F446" s="115"/>
      <c r="G446" s="117"/>
      <c r="H446" s="157"/>
      <c r="I446" s="117"/>
      <c r="J446" s="117"/>
      <c r="K446" s="117"/>
      <c r="L446" s="117"/>
      <c r="M446" s="117"/>
      <c r="N446" s="117"/>
      <c r="O446" s="117"/>
      <c r="P446" s="117"/>
      <c r="Q446" s="117"/>
      <c r="R446" s="117"/>
      <c r="S446" s="117"/>
      <c r="T446" s="117"/>
      <c r="U446" s="117"/>
      <c r="V446" s="117"/>
    </row>
    <row r="447" spans="3:22" ht="15.75" customHeight="1">
      <c r="C447" s="117"/>
      <c r="D447" s="115"/>
      <c r="E447" s="115"/>
      <c r="F447" s="115"/>
      <c r="G447" s="117"/>
      <c r="H447" s="157"/>
      <c r="I447" s="117"/>
      <c r="J447" s="117"/>
      <c r="K447" s="117"/>
      <c r="L447" s="117"/>
      <c r="M447" s="117"/>
      <c r="N447" s="117"/>
      <c r="O447" s="117"/>
      <c r="P447" s="117"/>
      <c r="Q447" s="117"/>
      <c r="R447" s="117"/>
      <c r="S447" s="117"/>
      <c r="T447" s="117"/>
      <c r="U447" s="117"/>
      <c r="V447" s="117"/>
    </row>
    <row r="448" spans="3:22" ht="15.75" customHeight="1">
      <c r="C448" s="117"/>
      <c r="D448" s="115"/>
      <c r="E448" s="115"/>
      <c r="F448" s="115"/>
      <c r="G448" s="117"/>
      <c r="H448" s="157"/>
      <c r="I448" s="117"/>
      <c r="J448" s="117"/>
      <c r="K448" s="117"/>
      <c r="L448" s="117"/>
      <c r="M448" s="117"/>
      <c r="N448" s="117"/>
      <c r="O448" s="117"/>
      <c r="P448" s="117"/>
      <c r="Q448" s="117"/>
      <c r="R448" s="117"/>
      <c r="S448" s="117"/>
      <c r="T448" s="117"/>
      <c r="U448" s="117"/>
      <c r="V448" s="117"/>
    </row>
    <row r="449" spans="3:22" ht="15.75" customHeight="1">
      <c r="C449" s="117"/>
      <c r="D449" s="115"/>
      <c r="E449" s="115"/>
      <c r="F449" s="115"/>
      <c r="G449" s="117"/>
      <c r="H449" s="157"/>
      <c r="I449" s="117"/>
      <c r="J449" s="117"/>
      <c r="K449" s="117"/>
      <c r="L449" s="117"/>
      <c r="M449" s="117"/>
      <c r="N449" s="117"/>
      <c r="O449" s="117"/>
      <c r="P449" s="117"/>
      <c r="Q449" s="117"/>
      <c r="R449" s="117"/>
      <c r="S449" s="117"/>
      <c r="T449" s="117"/>
      <c r="U449" s="117"/>
      <c r="V449" s="117"/>
    </row>
    <row r="450" spans="3:22" ht="15.75" customHeight="1">
      <c r="C450" s="117"/>
      <c r="D450" s="115"/>
      <c r="E450" s="115"/>
      <c r="F450" s="115"/>
      <c r="G450" s="117"/>
      <c r="H450" s="157"/>
      <c r="I450" s="117"/>
      <c r="J450" s="117"/>
      <c r="K450" s="117"/>
      <c r="L450" s="117"/>
      <c r="M450" s="117"/>
      <c r="N450" s="117"/>
      <c r="O450" s="117"/>
      <c r="P450" s="117"/>
      <c r="Q450" s="117"/>
      <c r="R450" s="117"/>
      <c r="S450" s="117"/>
      <c r="T450" s="117"/>
      <c r="U450" s="117"/>
      <c r="V450" s="117"/>
    </row>
    <row r="451" spans="3:22" ht="15.75" customHeight="1">
      <c r="C451" s="117"/>
      <c r="D451" s="115"/>
      <c r="E451" s="115"/>
      <c r="F451" s="115"/>
      <c r="G451" s="117"/>
      <c r="H451" s="157"/>
      <c r="I451" s="117"/>
      <c r="J451" s="117"/>
      <c r="K451" s="117"/>
      <c r="L451" s="117"/>
      <c r="M451" s="117"/>
      <c r="N451" s="117"/>
      <c r="O451" s="117"/>
      <c r="P451" s="117"/>
      <c r="Q451" s="117"/>
      <c r="R451" s="117"/>
      <c r="S451" s="117"/>
      <c r="T451" s="117"/>
      <c r="U451" s="117"/>
      <c r="V451" s="117"/>
    </row>
    <row r="452" spans="3:22" ht="15.75" customHeight="1">
      <c r="C452" s="117"/>
      <c r="D452" s="115"/>
      <c r="E452" s="115"/>
      <c r="F452" s="115"/>
      <c r="G452" s="117"/>
      <c r="H452" s="157"/>
      <c r="I452" s="117"/>
      <c r="J452" s="117"/>
      <c r="K452" s="117"/>
      <c r="L452" s="117"/>
      <c r="M452" s="117"/>
      <c r="N452" s="117"/>
      <c r="O452" s="117"/>
      <c r="P452" s="117"/>
      <c r="Q452" s="117"/>
      <c r="R452" s="117"/>
      <c r="S452" s="117"/>
      <c r="T452" s="117"/>
      <c r="U452" s="117"/>
      <c r="V452" s="117"/>
    </row>
    <row r="453" spans="3:22" ht="15.75" customHeight="1">
      <c r="C453" s="117"/>
      <c r="D453" s="115"/>
      <c r="E453" s="115"/>
      <c r="F453" s="115"/>
      <c r="G453" s="117"/>
      <c r="H453" s="157"/>
      <c r="I453" s="117"/>
      <c r="J453" s="117"/>
      <c r="K453" s="117"/>
      <c r="L453" s="117"/>
      <c r="M453" s="117"/>
      <c r="N453" s="117"/>
      <c r="O453" s="117"/>
      <c r="P453" s="117"/>
      <c r="Q453" s="117"/>
      <c r="R453" s="117"/>
      <c r="S453" s="117"/>
      <c r="T453" s="117"/>
      <c r="U453" s="117"/>
      <c r="V453" s="117"/>
    </row>
    <row r="454" spans="3:22" ht="15.75" customHeight="1">
      <c r="C454" s="117"/>
      <c r="D454" s="115"/>
      <c r="E454" s="115"/>
      <c r="F454" s="115"/>
      <c r="G454" s="117"/>
      <c r="H454" s="157"/>
      <c r="I454" s="117"/>
      <c r="J454" s="117"/>
      <c r="K454" s="117"/>
      <c r="L454" s="117"/>
      <c r="M454" s="117"/>
      <c r="N454" s="117"/>
      <c r="O454" s="117"/>
      <c r="P454" s="117"/>
      <c r="Q454" s="117"/>
      <c r="R454" s="117"/>
      <c r="S454" s="117"/>
      <c r="T454" s="117"/>
      <c r="U454" s="117"/>
      <c r="V454" s="117"/>
    </row>
    <row r="455" spans="3:22" ht="15.75" customHeight="1">
      <c r="C455" s="117"/>
      <c r="D455" s="115"/>
      <c r="E455" s="115"/>
      <c r="F455" s="115"/>
      <c r="G455" s="117"/>
      <c r="H455" s="157"/>
      <c r="I455" s="117"/>
      <c r="J455" s="117"/>
      <c r="K455" s="117"/>
      <c r="L455" s="117"/>
      <c r="M455" s="117"/>
      <c r="N455" s="117"/>
      <c r="O455" s="117"/>
      <c r="P455" s="117"/>
      <c r="Q455" s="117"/>
      <c r="R455" s="117"/>
      <c r="S455" s="117"/>
      <c r="T455" s="117"/>
      <c r="U455" s="117"/>
      <c r="V455" s="117"/>
    </row>
    <row r="456" spans="3:22" ht="15.75" customHeight="1">
      <c r="C456" s="117"/>
      <c r="D456" s="115"/>
      <c r="E456" s="115"/>
      <c r="F456" s="115"/>
      <c r="G456" s="117"/>
      <c r="H456" s="157"/>
      <c r="I456" s="117"/>
      <c r="J456" s="117"/>
      <c r="K456" s="117"/>
      <c r="L456" s="117"/>
      <c r="M456" s="117"/>
      <c r="N456" s="117"/>
      <c r="O456" s="117"/>
      <c r="P456" s="117"/>
      <c r="Q456" s="117"/>
      <c r="R456" s="117"/>
      <c r="S456" s="117"/>
      <c r="T456" s="117"/>
      <c r="U456" s="117"/>
      <c r="V456" s="117"/>
    </row>
    <row r="457" spans="3:22" ht="15.75" customHeight="1">
      <c r="C457" s="117"/>
      <c r="D457" s="115"/>
      <c r="E457" s="115"/>
      <c r="F457" s="115"/>
      <c r="G457" s="117"/>
      <c r="H457" s="157"/>
      <c r="I457" s="117"/>
      <c r="J457" s="117"/>
      <c r="K457" s="117"/>
      <c r="L457" s="117"/>
      <c r="M457" s="117"/>
      <c r="N457" s="117"/>
      <c r="O457" s="117"/>
      <c r="P457" s="117"/>
      <c r="Q457" s="117"/>
      <c r="R457" s="117"/>
      <c r="S457" s="117"/>
      <c r="T457" s="117"/>
      <c r="U457" s="117"/>
      <c r="V457" s="117"/>
    </row>
    <row r="458" spans="3:22" ht="15.75" customHeight="1">
      <c r="C458" s="117"/>
      <c r="D458" s="115"/>
      <c r="E458" s="115"/>
      <c r="F458" s="115"/>
      <c r="G458" s="117"/>
      <c r="H458" s="157"/>
      <c r="I458" s="117"/>
      <c r="J458" s="117"/>
      <c r="K458" s="117"/>
      <c r="L458" s="117"/>
      <c r="M458" s="117"/>
      <c r="N458" s="117"/>
      <c r="O458" s="117"/>
      <c r="P458" s="117"/>
      <c r="Q458" s="117"/>
      <c r="R458" s="117"/>
      <c r="S458" s="117"/>
      <c r="T458" s="117"/>
      <c r="U458" s="117"/>
      <c r="V458" s="117"/>
    </row>
    <row r="459" spans="3:22" ht="15.75" customHeight="1">
      <c r="C459" s="117"/>
      <c r="D459" s="115"/>
      <c r="E459" s="115"/>
      <c r="F459" s="115"/>
      <c r="G459" s="117"/>
      <c r="H459" s="157"/>
      <c r="I459" s="117"/>
      <c r="J459" s="117"/>
      <c r="K459" s="117"/>
      <c r="L459" s="117"/>
      <c r="M459" s="117"/>
      <c r="N459" s="117"/>
      <c r="O459" s="117"/>
      <c r="P459" s="117"/>
      <c r="Q459" s="117"/>
      <c r="R459" s="117"/>
      <c r="S459" s="117"/>
      <c r="T459" s="117"/>
      <c r="U459" s="117"/>
      <c r="V459" s="117"/>
    </row>
    <row r="460" spans="3:22" ht="15.75" customHeight="1">
      <c r="C460" s="117"/>
      <c r="D460" s="115"/>
      <c r="E460" s="115"/>
      <c r="F460" s="115"/>
      <c r="G460" s="117"/>
      <c r="H460" s="157"/>
      <c r="I460" s="117"/>
      <c r="J460" s="117"/>
      <c r="K460" s="117"/>
      <c r="L460" s="117"/>
      <c r="M460" s="117"/>
      <c r="N460" s="117"/>
      <c r="O460" s="117"/>
      <c r="P460" s="117"/>
      <c r="Q460" s="117"/>
      <c r="R460" s="117"/>
      <c r="S460" s="117"/>
      <c r="T460" s="117"/>
      <c r="U460" s="117"/>
      <c r="V460" s="117"/>
    </row>
    <row r="461" spans="3:22" ht="15.75" customHeight="1">
      <c r="C461" s="117"/>
      <c r="D461" s="115"/>
      <c r="E461" s="115"/>
      <c r="F461" s="115"/>
      <c r="G461" s="117"/>
      <c r="H461" s="157"/>
      <c r="I461" s="117"/>
      <c r="J461" s="117"/>
      <c r="K461" s="117"/>
      <c r="L461" s="117"/>
      <c r="M461" s="117"/>
      <c r="N461" s="117"/>
      <c r="O461" s="117"/>
      <c r="P461" s="117"/>
      <c r="Q461" s="117"/>
      <c r="R461" s="117"/>
      <c r="S461" s="117"/>
      <c r="T461" s="117"/>
      <c r="U461" s="117"/>
      <c r="V461" s="117"/>
    </row>
    <row r="462" spans="3:22" ht="15.75" customHeight="1">
      <c r="C462" s="117"/>
      <c r="D462" s="115"/>
      <c r="E462" s="115"/>
      <c r="F462" s="115"/>
      <c r="G462" s="117"/>
      <c r="H462" s="157"/>
      <c r="I462" s="117"/>
      <c r="J462" s="117"/>
      <c r="K462" s="117"/>
      <c r="L462" s="117"/>
      <c r="M462" s="117"/>
      <c r="N462" s="117"/>
      <c r="O462" s="117"/>
      <c r="P462" s="117"/>
      <c r="Q462" s="117"/>
      <c r="R462" s="117"/>
      <c r="S462" s="117"/>
      <c r="T462" s="117"/>
      <c r="U462" s="117"/>
      <c r="V462" s="117"/>
    </row>
    <row r="463" spans="3:22" ht="15.75" customHeight="1">
      <c r="C463" s="117"/>
      <c r="D463" s="115"/>
      <c r="E463" s="115"/>
      <c r="F463" s="115"/>
      <c r="G463" s="117"/>
      <c r="H463" s="157"/>
      <c r="I463" s="117"/>
      <c r="J463" s="117"/>
      <c r="K463" s="117"/>
      <c r="L463" s="117"/>
      <c r="M463" s="117"/>
      <c r="N463" s="117"/>
      <c r="O463" s="117"/>
      <c r="P463" s="117"/>
      <c r="Q463" s="117"/>
      <c r="R463" s="117"/>
      <c r="S463" s="117"/>
      <c r="T463" s="117"/>
      <c r="U463" s="117"/>
      <c r="V463" s="117"/>
    </row>
    <row r="464" spans="3:22" ht="15.75" customHeight="1">
      <c r="C464" s="117"/>
      <c r="D464" s="115"/>
      <c r="E464" s="115"/>
      <c r="F464" s="115"/>
      <c r="G464" s="117"/>
      <c r="H464" s="157"/>
      <c r="I464" s="117"/>
      <c r="J464" s="117"/>
      <c r="K464" s="117"/>
      <c r="L464" s="117"/>
      <c r="M464" s="117"/>
      <c r="N464" s="117"/>
      <c r="O464" s="117"/>
      <c r="P464" s="117"/>
      <c r="Q464" s="117"/>
      <c r="R464" s="117"/>
      <c r="S464" s="117"/>
      <c r="T464" s="117"/>
      <c r="U464" s="117"/>
      <c r="V464" s="117"/>
    </row>
    <row r="465" spans="3:22" ht="15.75" customHeight="1">
      <c r="C465" s="117"/>
      <c r="D465" s="115"/>
      <c r="E465" s="115"/>
      <c r="F465" s="115"/>
      <c r="G465" s="117"/>
      <c r="H465" s="157"/>
      <c r="I465" s="117"/>
      <c r="J465" s="117"/>
      <c r="K465" s="117"/>
      <c r="L465" s="117"/>
      <c r="M465" s="117"/>
      <c r="N465" s="117"/>
      <c r="O465" s="117"/>
      <c r="P465" s="117"/>
      <c r="Q465" s="117"/>
      <c r="R465" s="117"/>
      <c r="S465" s="117"/>
      <c r="T465" s="117"/>
      <c r="U465" s="117"/>
      <c r="V465" s="117"/>
    </row>
    <row r="466" spans="3:22" ht="15.75" customHeight="1">
      <c r="C466" s="117"/>
      <c r="D466" s="115"/>
      <c r="E466" s="115"/>
      <c r="F466" s="115"/>
      <c r="G466" s="117"/>
      <c r="H466" s="157"/>
      <c r="I466" s="117"/>
      <c r="J466" s="117"/>
      <c r="K466" s="117"/>
      <c r="L466" s="117"/>
      <c r="M466" s="117"/>
      <c r="N466" s="117"/>
      <c r="O466" s="117"/>
      <c r="P466" s="117"/>
      <c r="Q466" s="117"/>
      <c r="R466" s="117"/>
      <c r="S466" s="117"/>
      <c r="T466" s="117"/>
      <c r="U466" s="117"/>
      <c r="V466" s="117"/>
    </row>
    <row r="467" spans="3:22" ht="15.75" customHeight="1">
      <c r="C467" s="117"/>
      <c r="D467" s="115"/>
      <c r="E467" s="115"/>
      <c r="F467" s="115"/>
      <c r="G467" s="117"/>
      <c r="H467" s="157"/>
      <c r="I467" s="117"/>
      <c r="J467" s="117"/>
      <c r="K467" s="117"/>
      <c r="L467" s="117"/>
      <c r="M467" s="117"/>
      <c r="N467" s="117"/>
      <c r="O467" s="117"/>
      <c r="P467" s="117"/>
      <c r="Q467" s="117"/>
      <c r="R467" s="117"/>
      <c r="S467" s="117"/>
      <c r="T467" s="117"/>
      <c r="U467" s="117"/>
      <c r="V467" s="117"/>
    </row>
    <row r="468" spans="3:22" ht="15.75" customHeight="1">
      <c r="C468" s="117"/>
      <c r="D468" s="115"/>
      <c r="E468" s="115"/>
      <c r="F468" s="115"/>
      <c r="G468" s="117"/>
      <c r="H468" s="157"/>
      <c r="I468" s="117"/>
      <c r="J468" s="117"/>
      <c r="K468" s="117"/>
      <c r="L468" s="117"/>
      <c r="M468" s="117"/>
      <c r="N468" s="117"/>
      <c r="O468" s="117"/>
      <c r="P468" s="117"/>
      <c r="Q468" s="117"/>
      <c r="R468" s="117"/>
      <c r="S468" s="117"/>
      <c r="T468" s="117"/>
      <c r="U468" s="117"/>
      <c r="V468" s="117"/>
    </row>
    <row r="469" spans="3:22" ht="15.75" customHeight="1">
      <c r="C469" s="117"/>
      <c r="D469" s="115"/>
      <c r="E469" s="115"/>
      <c r="F469" s="115"/>
      <c r="G469" s="117"/>
      <c r="H469" s="157"/>
      <c r="I469" s="117"/>
      <c r="J469" s="117"/>
      <c r="K469" s="117"/>
      <c r="L469" s="117"/>
      <c r="M469" s="117"/>
      <c r="N469" s="117"/>
      <c r="O469" s="117"/>
      <c r="P469" s="117"/>
      <c r="Q469" s="117"/>
      <c r="R469" s="117"/>
      <c r="S469" s="117"/>
      <c r="T469" s="117"/>
      <c r="U469" s="117"/>
      <c r="V469" s="117"/>
    </row>
    <row r="470" spans="3:22" ht="15.75" customHeight="1">
      <c r="C470" s="117"/>
      <c r="D470" s="115"/>
      <c r="E470" s="115"/>
      <c r="F470" s="115"/>
      <c r="G470" s="117"/>
      <c r="H470" s="157"/>
      <c r="I470" s="117"/>
      <c r="J470" s="117"/>
      <c r="K470" s="117"/>
      <c r="L470" s="117"/>
      <c r="M470" s="117"/>
      <c r="N470" s="117"/>
      <c r="O470" s="117"/>
      <c r="P470" s="117"/>
      <c r="Q470" s="117"/>
      <c r="R470" s="117"/>
      <c r="S470" s="117"/>
      <c r="T470" s="117"/>
      <c r="U470" s="117"/>
      <c r="V470" s="117"/>
    </row>
    <row r="471" spans="3:22" ht="15.75" customHeight="1">
      <c r="C471" s="117"/>
      <c r="D471" s="115"/>
      <c r="E471" s="115"/>
      <c r="F471" s="115"/>
      <c r="G471" s="117"/>
      <c r="H471" s="157"/>
      <c r="I471" s="117"/>
      <c r="J471" s="117"/>
      <c r="K471" s="117"/>
      <c r="L471" s="117"/>
      <c r="M471" s="117"/>
      <c r="N471" s="117"/>
      <c r="O471" s="117"/>
      <c r="P471" s="117"/>
      <c r="Q471" s="117"/>
      <c r="R471" s="117"/>
      <c r="S471" s="117"/>
      <c r="T471" s="117"/>
      <c r="U471" s="117"/>
      <c r="V471" s="117"/>
    </row>
    <row r="472" spans="3:22" ht="15.75" customHeight="1">
      <c r="C472" s="117"/>
      <c r="D472" s="115"/>
      <c r="E472" s="115"/>
      <c r="F472" s="115"/>
      <c r="G472" s="117"/>
      <c r="H472" s="157"/>
      <c r="I472" s="117"/>
      <c r="J472" s="117"/>
      <c r="K472" s="117"/>
      <c r="L472" s="117"/>
      <c r="M472" s="117"/>
      <c r="N472" s="117"/>
      <c r="O472" s="117"/>
      <c r="P472" s="117"/>
      <c r="Q472" s="117"/>
      <c r="R472" s="117"/>
      <c r="S472" s="117"/>
      <c r="T472" s="117"/>
      <c r="U472" s="117"/>
      <c r="V472" s="117"/>
    </row>
    <row r="473" spans="3:22" ht="15.75" customHeight="1">
      <c r="C473" s="117"/>
      <c r="D473" s="115"/>
      <c r="E473" s="115"/>
      <c r="F473" s="115"/>
      <c r="G473" s="117"/>
      <c r="H473" s="157"/>
      <c r="I473" s="117"/>
      <c r="J473" s="117"/>
      <c r="K473" s="117"/>
      <c r="L473" s="117"/>
      <c r="M473" s="117"/>
      <c r="N473" s="117"/>
      <c r="O473" s="117"/>
      <c r="P473" s="117"/>
      <c r="Q473" s="117"/>
      <c r="R473" s="117"/>
      <c r="S473" s="117"/>
      <c r="T473" s="117"/>
      <c r="U473" s="117"/>
      <c r="V473" s="117"/>
    </row>
    <row r="474" spans="3:22" ht="15.75" customHeight="1">
      <c r="C474" s="117"/>
      <c r="D474" s="115"/>
      <c r="E474" s="115"/>
      <c r="F474" s="115"/>
      <c r="G474" s="117"/>
      <c r="H474" s="157"/>
      <c r="I474" s="117"/>
      <c r="J474" s="117"/>
      <c r="K474" s="117"/>
      <c r="L474" s="117"/>
      <c r="M474" s="117"/>
      <c r="N474" s="117"/>
      <c r="O474" s="117"/>
      <c r="P474" s="117"/>
      <c r="Q474" s="117"/>
      <c r="R474" s="117"/>
      <c r="S474" s="117"/>
      <c r="T474" s="117"/>
      <c r="U474" s="117"/>
      <c r="V474" s="117"/>
    </row>
    <row r="475" spans="3:22" ht="15.75" customHeight="1">
      <c r="C475" s="117"/>
      <c r="D475" s="115"/>
      <c r="E475" s="115"/>
      <c r="F475" s="115"/>
      <c r="G475" s="117"/>
      <c r="H475" s="157"/>
      <c r="I475" s="117"/>
      <c r="J475" s="117"/>
      <c r="K475" s="117"/>
      <c r="L475" s="117"/>
      <c r="M475" s="117"/>
      <c r="N475" s="117"/>
      <c r="O475" s="117"/>
      <c r="P475" s="117"/>
      <c r="Q475" s="117"/>
      <c r="R475" s="117"/>
      <c r="S475" s="117"/>
      <c r="T475" s="117"/>
      <c r="U475" s="117"/>
      <c r="V475" s="117"/>
    </row>
    <row r="476" spans="3:22" ht="15.75" customHeight="1">
      <c r="C476" s="117"/>
      <c r="D476" s="115"/>
      <c r="E476" s="115"/>
      <c r="F476" s="115"/>
      <c r="G476" s="117"/>
      <c r="H476" s="157"/>
      <c r="I476" s="117"/>
      <c r="J476" s="117"/>
      <c r="K476" s="117"/>
      <c r="L476" s="117"/>
      <c r="M476" s="117"/>
      <c r="N476" s="117"/>
      <c r="O476" s="117"/>
      <c r="P476" s="117"/>
      <c r="Q476" s="117"/>
      <c r="R476" s="117"/>
      <c r="S476" s="117"/>
      <c r="T476" s="117"/>
      <c r="U476" s="117"/>
      <c r="V476" s="117"/>
    </row>
    <row r="477" spans="3:22" ht="15.75" customHeight="1">
      <c r="C477" s="117"/>
      <c r="D477" s="115"/>
      <c r="E477" s="115"/>
      <c r="F477" s="115"/>
      <c r="G477" s="117"/>
      <c r="H477" s="157"/>
      <c r="I477" s="117"/>
      <c r="J477" s="117"/>
      <c r="K477" s="117"/>
      <c r="L477" s="117"/>
      <c r="M477" s="117"/>
      <c r="N477" s="117"/>
      <c r="O477" s="117"/>
      <c r="P477" s="117"/>
      <c r="Q477" s="117"/>
      <c r="R477" s="117"/>
      <c r="S477" s="117"/>
      <c r="T477" s="117"/>
      <c r="U477" s="117"/>
      <c r="V477" s="117"/>
    </row>
    <row r="478" spans="3:22" ht="15.75" customHeight="1">
      <c r="C478" s="117"/>
      <c r="D478" s="115"/>
      <c r="E478" s="115"/>
      <c r="F478" s="115"/>
      <c r="G478" s="117"/>
      <c r="H478" s="157"/>
      <c r="I478" s="117"/>
      <c r="J478" s="117"/>
      <c r="K478" s="117"/>
      <c r="L478" s="117"/>
      <c r="M478" s="117"/>
      <c r="N478" s="117"/>
      <c r="O478" s="117"/>
      <c r="P478" s="117"/>
      <c r="Q478" s="117"/>
      <c r="R478" s="117"/>
      <c r="S478" s="117"/>
      <c r="T478" s="117"/>
      <c r="U478" s="117"/>
      <c r="V478" s="117"/>
    </row>
    <row r="479" spans="3:22" ht="15.75" customHeight="1">
      <c r="C479" s="117"/>
      <c r="D479" s="115"/>
      <c r="E479" s="115"/>
      <c r="F479" s="115"/>
      <c r="G479" s="117"/>
      <c r="H479" s="157"/>
      <c r="I479" s="117"/>
      <c r="J479" s="117"/>
      <c r="K479" s="117"/>
      <c r="L479" s="117"/>
      <c r="M479" s="117"/>
      <c r="N479" s="117"/>
      <c r="O479" s="117"/>
      <c r="P479" s="117"/>
      <c r="Q479" s="117"/>
      <c r="R479" s="117"/>
      <c r="S479" s="117"/>
      <c r="T479" s="117"/>
      <c r="U479" s="117"/>
      <c r="V479" s="117"/>
    </row>
    <row r="480" spans="3:22" ht="15.75" customHeight="1">
      <c r="C480" s="117"/>
      <c r="D480" s="115"/>
      <c r="E480" s="115"/>
      <c r="F480" s="115"/>
      <c r="G480" s="117"/>
      <c r="H480" s="157"/>
      <c r="I480" s="117"/>
      <c r="J480" s="117"/>
      <c r="K480" s="117"/>
      <c r="L480" s="117"/>
      <c r="M480" s="117"/>
      <c r="N480" s="117"/>
      <c r="O480" s="117"/>
      <c r="P480" s="117"/>
      <c r="Q480" s="117"/>
      <c r="R480" s="117"/>
      <c r="S480" s="117"/>
      <c r="T480" s="117"/>
      <c r="U480" s="117"/>
      <c r="V480" s="117"/>
    </row>
    <row r="481" spans="3:22" ht="15.75" customHeight="1">
      <c r="C481" s="117"/>
      <c r="D481" s="115"/>
      <c r="E481" s="115"/>
      <c r="F481" s="115"/>
      <c r="G481" s="117"/>
      <c r="H481" s="157"/>
      <c r="I481" s="117"/>
      <c r="J481" s="117"/>
      <c r="K481" s="117"/>
      <c r="L481" s="117"/>
      <c r="M481" s="117"/>
      <c r="N481" s="117"/>
      <c r="O481" s="117"/>
      <c r="P481" s="117"/>
      <c r="Q481" s="117"/>
      <c r="R481" s="117"/>
      <c r="S481" s="117"/>
      <c r="T481" s="117"/>
      <c r="U481" s="117"/>
      <c r="V481" s="117"/>
    </row>
    <row r="482" spans="3:22" ht="15.75" customHeight="1">
      <c r="C482" s="117"/>
      <c r="D482" s="115"/>
      <c r="E482" s="115"/>
      <c r="F482" s="115"/>
      <c r="G482" s="117"/>
      <c r="H482" s="157"/>
      <c r="I482" s="117"/>
      <c r="J482" s="117"/>
      <c r="K482" s="117"/>
      <c r="L482" s="117"/>
      <c r="M482" s="117"/>
      <c r="N482" s="117"/>
      <c r="O482" s="117"/>
      <c r="P482" s="117"/>
      <c r="Q482" s="117"/>
      <c r="R482" s="117"/>
      <c r="S482" s="117"/>
      <c r="T482" s="117"/>
      <c r="U482" s="117"/>
      <c r="V482" s="117"/>
    </row>
    <row r="483" spans="3:22" ht="15.75" customHeight="1">
      <c r="C483" s="117"/>
      <c r="D483" s="115"/>
      <c r="E483" s="115"/>
      <c r="F483" s="115"/>
      <c r="G483" s="117"/>
      <c r="H483" s="157"/>
      <c r="I483" s="117"/>
      <c r="J483" s="117"/>
      <c r="K483" s="117"/>
      <c r="L483" s="117"/>
      <c r="M483" s="117"/>
      <c r="N483" s="117"/>
      <c r="O483" s="117"/>
      <c r="P483" s="117"/>
      <c r="Q483" s="117"/>
      <c r="R483" s="117"/>
      <c r="S483" s="117"/>
      <c r="T483" s="117"/>
      <c r="U483" s="117"/>
      <c r="V483" s="117"/>
    </row>
    <row r="484" spans="3:22" ht="15.75" customHeight="1">
      <c r="C484" s="117"/>
      <c r="D484" s="115"/>
      <c r="E484" s="115"/>
      <c r="F484" s="115"/>
      <c r="G484" s="117"/>
      <c r="H484" s="157"/>
      <c r="I484" s="117"/>
      <c r="J484" s="117"/>
      <c r="K484" s="117"/>
      <c r="L484" s="117"/>
      <c r="M484" s="117"/>
      <c r="N484" s="117"/>
      <c r="O484" s="117"/>
      <c r="P484" s="117"/>
      <c r="Q484" s="117"/>
      <c r="R484" s="117"/>
      <c r="S484" s="117"/>
      <c r="T484" s="117"/>
      <c r="U484" s="117"/>
      <c r="V484" s="117"/>
    </row>
    <row r="485" spans="3:22" ht="15.75" customHeight="1">
      <c r="C485" s="117"/>
      <c r="D485" s="115"/>
      <c r="E485" s="115"/>
      <c r="F485" s="115"/>
      <c r="G485" s="117"/>
      <c r="H485" s="157"/>
      <c r="I485" s="117"/>
      <c r="J485" s="117"/>
      <c r="K485" s="117"/>
      <c r="L485" s="117"/>
      <c r="M485" s="117"/>
      <c r="N485" s="117"/>
      <c r="O485" s="117"/>
      <c r="P485" s="117"/>
      <c r="Q485" s="117"/>
      <c r="R485" s="117"/>
      <c r="S485" s="117"/>
      <c r="T485" s="117"/>
      <c r="U485" s="117"/>
      <c r="V485" s="117"/>
    </row>
    <row r="486" spans="3:22" ht="15.75" customHeight="1">
      <c r="C486" s="117"/>
      <c r="D486" s="115"/>
      <c r="E486" s="115"/>
      <c r="F486" s="115"/>
      <c r="G486" s="117"/>
      <c r="H486" s="157"/>
      <c r="I486" s="117"/>
      <c r="J486" s="117"/>
      <c r="K486" s="117"/>
      <c r="L486" s="117"/>
      <c r="M486" s="117"/>
      <c r="N486" s="117"/>
      <c r="O486" s="117"/>
      <c r="P486" s="117"/>
      <c r="Q486" s="117"/>
      <c r="R486" s="117"/>
      <c r="S486" s="117"/>
      <c r="T486" s="117"/>
      <c r="U486" s="117"/>
      <c r="V486" s="117"/>
    </row>
    <row r="487" spans="3:22" ht="15.75" customHeight="1">
      <c r="C487" s="117"/>
      <c r="D487" s="115"/>
      <c r="E487" s="115"/>
      <c r="F487" s="115"/>
      <c r="G487" s="117"/>
      <c r="H487" s="157"/>
      <c r="I487" s="117"/>
      <c r="J487" s="117"/>
      <c r="K487" s="117"/>
      <c r="L487" s="117"/>
      <c r="M487" s="117"/>
      <c r="N487" s="117"/>
      <c r="O487" s="117"/>
      <c r="P487" s="117"/>
      <c r="Q487" s="117"/>
      <c r="R487" s="117"/>
      <c r="S487" s="117"/>
      <c r="T487" s="117"/>
      <c r="U487" s="117"/>
      <c r="V487" s="117"/>
    </row>
    <row r="488" spans="3:22" ht="15.75" customHeight="1">
      <c r="C488" s="117"/>
      <c r="D488" s="115"/>
      <c r="E488" s="115"/>
      <c r="F488" s="115"/>
      <c r="G488" s="117"/>
      <c r="H488" s="157"/>
      <c r="I488" s="117"/>
      <c r="J488" s="117"/>
      <c r="K488" s="117"/>
      <c r="L488" s="117"/>
      <c r="M488" s="117"/>
      <c r="N488" s="117"/>
      <c r="O488" s="117"/>
      <c r="P488" s="117"/>
      <c r="Q488" s="117"/>
      <c r="R488" s="117"/>
      <c r="S488" s="117"/>
      <c r="T488" s="117"/>
      <c r="U488" s="117"/>
      <c r="V488" s="117"/>
    </row>
    <row r="489" spans="3:22" ht="15.75" customHeight="1">
      <c r="C489" s="117"/>
      <c r="D489" s="115"/>
      <c r="E489" s="115"/>
      <c r="F489" s="115"/>
      <c r="G489" s="117"/>
      <c r="H489" s="157"/>
      <c r="I489" s="117"/>
      <c r="J489" s="117"/>
      <c r="K489" s="117"/>
      <c r="L489" s="117"/>
      <c r="M489" s="117"/>
      <c r="N489" s="117"/>
      <c r="O489" s="117"/>
      <c r="P489" s="117"/>
      <c r="Q489" s="117"/>
      <c r="R489" s="117"/>
      <c r="S489" s="117"/>
      <c r="T489" s="117"/>
      <c r="U489" s="117"/>
      <c r="V489" s="117"/>
    </row>
    <row r="490" spans="3:22" ht="15.75" customHeight="1">
      <c r="C490" s="117"/>
      <c r="D490" s="115"/>
      <c r="E490" s="115"/>
      <c r="F490" s="115"/>
      <c r="G490" s="117"/>
      <c r="H490" s="157"/>
      <c r="I490" s="117"/>
      <c r="J490" s="117"/>
      <c r="K490" s="117"/>
      <c r="L490" s="117"/>
      <c r="M490" s="117"/>
      <c r="N490" s="117"/>
      <c r="O490" s="117"/>
      <c r="P490" s="117"/>
      <c r="Q490" s="117"/>
      <c r="R490" s="117"/>
      <c r="S490" s="117"/>
      <c r="T490" s="117"/>
      <c r="U490" s="117"/>
      <c r="V490" s="117"/>
    </row>
    <row r="491" spans="3:22" ht="15.75" customHeight="1">
      <c r="C491" s="117"/>
      <c r="D491" s="115"/>
      <c r="E491" s="115"/>
      <c r="F491" s="115"/>
      <c r="G491" s="117"/>
      <c r="H491" s="157"/>
      <c r="I491" s="117"/>
      <c r="J491" s="117"/>
      <c r="K491" s="117"/>
      <c r="L491" s="117"/>
      <c r="M491" s="117"/>
      <c r="N491" s="117"/>
      <c r="O491" s="117"/>
      <c r="P491" s="117"/>
      <c r="Q491" s="117"/>
      <c r="R491" s="117"/>
      <c r="S491" s="117"/>
      <c r="T491" s="117"/>
      <c r="U491" s="117"/>
      <c r="V491" s="117"/>
    </row>
    <row r="492" spans="3:22" ht="15.75" customHeight="1">
      <c r="C492" s="117"/>
      <c r="D492" s="115"/>
      <c r="E492" s="115"/>
      <c r="F492" s="115"/>
      <c r="G492" s="117"/>
      <c r="H492" s="157"/>
      <c r="I492" s="117"/>
      <c r="J492" s="117"/>
      <c r="K492" s="117"/>
      <c r="L492" s="117"/>
      <c r="M492" s="117"/>
      <c r="N492" s="117"/>
      <c r="O492" s="117"/>
      <c r="P492" s="117"/>
      <c r="Q492" s="117"/>
      <c r="R492" s="117"/>
      <c r="S492" s="117"/>
      <c r="T492" s="117"/>
      <c r="U492" s="117"/>
      <c r="V492" s="117"/>
    </row>
    <row r="493" spans="3:22" ht="15.75" customHeight="1">
      <c r="C493" s="117"/>
      <c r="D493" s="115"/>
      <c r="E493" s="115"/>
      <c r="F493" s="115"/>
      <c r="G493" s="117"/>
      <c r="H493" s="157"/>
      <c r="I493" s="117"/>
      <c r="J493" s="117"/>
      <c r="K493" s="117"/>
      <c r="L493" s="117"/>
      <c r="M493" s="117"/>
      <c r="N493" s="117"/>
      <c r="O493" s="117"/>
      <c r="P493" s="117"/>
      <c r="Q493" s="117"/>
      <c r="R493" s="117"/>
      <c r="S493" s="117"/>
      <c r="T493" s="117"/>
      <c r="U493" s="117"/>
      <c r="V493" s="117"/>
    </row>
    <row r="494" spans="3:22" ht="15.75" customHeight="1">
      <c r="C494" s="117"/>
      <c r="D494" s="115"/>
      <c r="E494" s="115"/>
      <c r="F494" s="115"/>
      <c r="G494" s="117"/>
      <c r="H494" s="157"/>
      <c r="I494" s="117"/>
      <c r="J494" s="117"/>
      <c r="K494" s="117"/>
      <c r="L494" s="117"/>
      <c r="M494" s="117"/>
      <c r="N494" s="117"/>
      <c r="O494" s="117"/>
      <c r="P494" s="117"/>
      <c r="Q494" s="117"/>
      <c r="R494" s="117"/>
      <c r="S494" s="117"/>
      <c r="T494" s="117"/>
      <c r="U494" s="117"/>
      <c r="V494" s="117"/>
    </row>
    <row r="495" spans="3:22" ht="15.75" customHeight="1">
      <c r="C495" s="117"/>
      <c r="D495" s="115"/>
      <c r="E495" s="115"/>
      <c r="F495" s="115"/>
      <c r="G495" s="117"/>
      <c r="H495" s="157"/>
      <c r="I495" s="117"/>
      <c r="J495" s="117"/>
      <c r="K495" s="117"/>
      <c r="L495" s="117"/>
      <c r="M495" s="117"/>
      <c r="N495" s="117"/>
      <c r="O495" s="117"/>
      <c r="P495" s="117"/>
      <c r="Q495" s="117"/>
      <c r="R495" s="117"/>
      <c r="S495" s="117"/>
      <c r="T495" s="117"/>
      <c r="U495" s="117"/>
      <c r="V495" s="117"/>
    </row>
    <row r="496" spans="3:22" ht="15.75" customHeight="1">
      <c r="C496" s="117"/>
      <c r="D496" s="115"/>
      <c r="E496" s="115"/>
      <c r="F496" s="115"/>
      <c r="G496" s="117"/>
      <c r="H496" s="157"/>
      <c r="I496" s="117"/>
      <c r="J496" s="117"/>
      <c r="K496" s="117"/>
      <c r="L496" s="117"/>
      <c r="M496" s="117"/>
      <c r="N496" s="117"/>
      <c r="O496" s="117"/>
      <c r="P496" s="117"/>
      <c r="Q496" s="117"/>
      <c r="R496" s="117"/>
      <c r="S496" s="117"/>
      <c r="T496" s="117"/>
      <c r="U496" s="117"/>
      <c r="V496" s="117"/>
    </row>
    <row r="497" spans="3:22" ht="15.75" customHeight="1">
      <c r="C497" s="117"/>
      <c r="D497" s="115"/>
      <c r="E497" s="115"/>
      <c r="F497" s="115"/>
      <c r="G497" s="117"/>
      <c r="H497" s="157"/>
      <c r="I497" s="117"/>
      <c r="J497" s="117"/>
      <c r="K497" s="117"/>
      <c r="L497" s="117"/>
      <c r="M497" s="117"/>
      <c r="N497" s="117"/>
      <c r="O497" s="117"/>
      <c r="P497" s="117"/>
      <c r="Q497" s="117"/>
      <c r="R497" s="117"/>
      <c r="S497" s="117"/>
      <c r="T497" s="117"/>
      <c r="U497" s="117"/>
      <c r="V497" s="117"/>
    </row>
    <row r="498" spans="3:22" ht="15.75" customHeight="1">
      <c r="C498" s="117"/>
      <c r="D498" s="115"/>
      <c r="E498" s="115"/>
      <c r="F498" s="115"/>
      <c r="G498" s="117"/>
      <c r="H498" s="157"/>
      <c r="I498" s="117"/>
      <c r="J498" s="117"/>
      <c r="K498" s="117"/>
      <c r="L498" s="117"/>
      <c r="M498" s="117"/>
      <c r="N498" s="117"/>
      <c r="O498" s="117"/>
      <c r="P498" s="117"/>
      <c r="Q498" s="117"/>
      <c r="R498" s="117"/>
      <c r="S498" s="117"/>
      <c r="T498" s="117"/>
      <c r="U498" s="117"/>
      <c r="V498" s="117"/>
    </row>
    <row r="499" spans="3:22" ht="15.75" customHeight="1">
      <c r="C499" s="117"/>
      <c r="D499" s="115"/>
      <c r="E499" s="115"/>
      <c r="F499" s="115"/>
      <c r="G499" s="117"/>
      <c r="H499" s="157"/>
      <c r="I499" s="117"/>
      <c r="J499" s="117"/>
      <c r="K499" s="117"/>
      <c r="L499" s="117"/>
      <c r="M499" s="117"/>
      <c r="N499" s="117"/>
      <c r="O499" s="117"/>
      <c r="P499" s="117"/>
      <c r="Q499" s="117"/>
      <c r="R499" s="117"/>
      <c r="S499" s="117"/>
      <c r="T499" s="117"/>
      <c r="U499" s="117"/>
      <c r="V499" s="117"/>
    </row>
    <row r="500" spans="3:22" ht="15.75" customHeight="1">
      <c r="C500" s="117"/>
      <c r="D500" s="115"/>
      <c r="E500" s="115"/>
      <c r="F500" s="115"/>
      <c r="G500" s="117"/>
      <c r="H500" s="157"/>
      <c r="I500" s="117"/>
      <c r="J500" s="117"/>
      <c r="K500" s="117"/>
      <c r="L500" s="117"/>
      <c r="M500" s="117"/>
      <c r="N500" s="117"/>
      <c r="O500" s="117"/>
      <c r="P500" s="117"/>
      <c r="Q500" s="117"/>
      <c r="R500" s="117"/>
      <c r="S500" s="117"/>
      <c r="T500" s="117"/>
      <c r="U500" s="117"/>
      <c r="V500" s="117"/>
    </row>
    <row r="501" spans="3:22" ht="15.75" customHeight="1">
      <c r="C501" s="117"/>
      <c r="D501" s="115"/>
      <c r="E501" s="115"/>
      <c r="F501" s="115"/>
      <c r="G501" s="117"/>
      <c r="H501" s="157"/>
      <c r="I501" s="117"/>
      <c r="J501" s="117"/>
      <c r="K501" s="117"/>
      <c r="L501" s="117"/>
      <c r="M501" s="117"/>
      <c r="N501" s="117"/>
      <c r="O501" s="117"/>
      <c r="P501" s="117"/>
      <c r="Q501" s="117"/>
      <c r="R501" s="117"/>
      <c r="S501" s="117"/>
      <c r="T501" s="117"/>
      <c r="U501" s="117"/>
      <c r="V501" s="117"/>
    </row>
    <row r="502" spans="3:22" ht="15.75" customHeight="1">
      <c r="C502" s="117"/>
      <c r="D502" s="115"/>
      <c r="E502" s="115"/>
      <c r="F502" s="115"/>
      <c r="G502" s="117"/>
      <c r="H502" s="157"/>
      <c r="I502" s="117"/>
      <c r="J502" s="117"/>
      <c r="K502" s="117"/>
      <c r="L502" s="117"/>
      <c r="M502" s="117"/>
      <c r="N502" s="117"/>
      <c r="O502" s="117"/>
      <c r="P502" s="117"/>
      <c r="Q502" s="117"/>
      <c r="R502" s="117"/>
      <c r="S502" s="117"/>
      <c r="T502" s="117"/>
      <c r="U502" s="117"/>
      <c r="V502" s="117"/>
    </row>
    <row r="503" spans="3:22" ht="15.75" customHeight="1">
      <c r="C503" s="117"/>
      <c r="D503" s="115"/>
      <c r="E503" s="115"/>
      <c r="F503" s="115"/>
      <c r="G503" s="117"/>
      <c r="H503" s="157"/>
      <c r="I503" s="117"/>
      <c r="J503" s="117"/>
      <c r="K503" s="117"/>
      <c r="L503" s="117"/>
      <c r="M503" s="117"/>
      <c r="N503" s="117"/>
      <c r="O503" s="117"/>
      <c r="P503" s="117"/>
      <c r="Q503" s="117"/>
      <c r="R503" s="117"/>
      <c r="S503" s="117"/>
      <c r="T503" s="117"/>
      <c r="U503" s="117"/>
      <c r="V503" s="117"/>
    </row>
    <row r="504" spans="3:22" ht="15.75" customHeight="1">
      <c r="C504" s="117"/>
      <c r="D504" s="115"/>
      <c r="E504" s="115"/>
      <c r="F504" s="115"/>
      <c r="G504" s="117"/>
      <c r="H504" s="157"/>
      <c r="I504" s="117"/>
      <c r="J504" s="117"/>
      <c r="K504" s="117"/>
      <c r="L504" s="117"/>
      <c r="M504" s="117"/>
      <c r="N504" s="117"/>
      <c r="O504" s="117"/>
      <c r="P504" s="117"/>
      <c r="Q504" s="117"/>
      <c r="R504" s="117"/>
      <c r="S504" s="117"/>
      <c r="T504" s="117"/>
      <c r="U504" s="117"/>
      <c r="V504" s="117"/>
    </row>
    <row r="505" spans="3:22" ht="15.75" customHeight="1">
      <c r="C505" s="117"/>
      <c r="D505" s="115"/>
      <c r="E505" s="115"/>
      <c r="F505" s="115"/>
      <c r="G505" s="117"/>
      <c r="H505" s="157"/>
      <c r="I505" s="117"/>
      <c r="J505" s="117"/>
      <c r="K505" s="117"/>
      <c r="L505" s="117"/>
      <c r="M505" s="117"/>
      <c r="N505" s="117"/>
      <c r="O505" s="117"/>
      <c r="P505" s="117"/>
      <c r="Q505" s="117"/>
      <c r="R505" s="117"/>
      <c r="S505" s="117"/>
      <c r="T505" s="117"/>
      <c r="U505" s="117"/>
      <c r="V505" s="117"/>
    </row>
    <row r="506" spans="3:22" ht="15.75" customHeight="1">
      <c r="C506" s="117"/>
      <c r="D506" s="115"/>
      <c r="E506" s="115"/>
      <c r="F506" s="115"/>
      <c r="G506" s="117"/>
      <c r="H506" s="157"/>
      <c r="I506" s="117"/>
      <c r="J506" s="117"/>
      <c r="K506" s="117"/>
      <c r="L506" s="117"/>
      <c r="M506" s="117"/>
      <c r="N506" s="117"/>
      <c r="O506" s="117"/>
      <c r="P506" s="117"/>
      <c r="Q506" s="117"/>
      <c r="R506" s="117"/>
      <c r="S506" s="117"/>
      <c r="T506" s="117"/>
      <c r="U506" s="117"/>
      <c r="V506" s="117"/>
    </row>
    <row r="507" spans="3:22" ht="15.75" customHeight="1">
      <c r="C507" s="117"/>
      <c r="D507" s="115"/>
      <c r="E507" s="115"/>
      <c r="F507" s="115"/>
      <c r="G507" s="117"/>
      <c r="H507" s="157"/>
      <c r="I507" s="117"/>
      <c r="J507" s="117"/>
      <c r="K507" s="117"/>
      <c r="L507" s="117"/>
      <c r="M507" s="117"/>
      <c r="N507" s="117"/>
      <c r="O507" s="117"/>
      <c r="P507" s="117"/>
      <c r="Q507" s="117"/>
      <c r="R507" s="117"/>
      <c r="S507" s="117"/>
      <c r="T507" s="117"/>
      <c r="U507" s="117"/>
      <c r="V507" s="117"/>
    </row>
    <row r="508" spans="3:22" ht="15.75" customHeight="1">
      <c r="C508" s="117"/>
      <c r="D508" s="115"/>
      <c r="E508" s="115"/>
      <c r="F508" s="115"/>
      <c r="G508" s="117"/>
      <c r="H508" s="157"/>
      <c r="I508" s="117"/>
      <c r="J508" s="117"/>
      <c r="K508" s="117"/>
      <c r="L508" s="117"/>
      <c r="M508" s="117"/>
      <c r="N508" s="117"/>
      <c r="O508" s="117"/>
      <c r="P508" s="117"/>
      <c r="Q508" s="117"/>
      <c r="R508" s="117"/>
      <c r="S508" s="117"/>
      <c r="T508" s="117"/>
      <c r="U508" s="117"/>
      <c r="V508" s="117"/>
    </row>
    <row r="509" spans="3:22" ht="15.75" customHeight="1">
      <c r="C509" s="117"/>
      <c r="D509" s="115"/>
      <c r="E509" s="115"/>
      <c r="F509" s="115"/>
      <c r="G509" s="117"/>
      <c r="H509" s="157"/>
      <c r="I509" s="117"/>
      <c r="J509" s="117"/>
      <c r="K509" s="117"/>
      <c r="L509" s="117"/>
      <c r="M509" s="117"/>
      <c r="N509" s="117"/>
      <c r="O509" s="117"/>
      <c r="P509" s="117"/>
      <c r="Q509" s="117"/>
      <c r="R509" s="117"/>
      <c r="S509" s="117"/>
      <c r="T509" s="117"/>
      <c r="U509" s="117"/>
      <c r="V509" s="117"/>
    </row>
    <row r="510" spans="3:22" ht="15.75" customHeight="1">
      <c r="C510" s="117"/>
      <c r="D510" s="115"/>
      <c r="E510" s="115"/>
      <c r="F510" s="115"/>
      <c r="G510" s="117"/>
      <c r="H510" s="157"/>
      <c r="I510" s="117"/>
      <c r="J510" s="117"/>
      <c r="K510" s="117"/>
      <c r="L510" s="117"/>
      <c r="M510" s="117"/>
      <c r="N510" s="117"/>
      <c r="O510" s="117"/>
      <c r="P510" s="117"/>
      <c r="Q510" s="117"/>
      <c r="R510" s="117"/>
      <c r="S510" s="117"/>
      <c r="T510" s="117"/>
      <c r="U510" s="117"/>
      <c r="V510" s="117"/>
    </row>
    <row r="511" spans="3:22" ht="15.75" customHeight="1">
      <c r="C511" s="117"/>
      <c r="D511" s="115"/>
      <c r="E511" s="115"/>
      <c r="F511" s="115"/>
      <c r="G511" s="117"/>
      <c r="H511" s="157"/>
      <c r="I511" s="117"/>
      <c r="J511" s="117"/>
      <c r="K511" s="117"/>
      <c r="L511" s="117"/>
      <c r="M511" s="117"/>
      <c r="N511" s="117"/>
      <c r="O511" s="117"/>
      <c r="P511" s="117"/>
      <c r="Q511" s="117"/>
      <c r="R511" s="117"/>
      <c r="S511" s="117"/>
      <c r="T511" s="117"/>
      <c r="U511" s="117"/>
      <c r="V511" s="117"/>
    </row>
    <row r="512" spans="3:22" ht="15.75" customHeight="1">
      <c r="C512" s="117"/>
      <c r="D512" s="115"/>
      <c r="E512" s="115"/>
      <c r="F512" s="115"/>
      <c r="G512" s="117"/>
      <c r="H512" s="157"/>
      <c r="I512" s="117"/>
      <c r="J512" s="117"/>
      <c r="K512" s="117"/>
      <c r="L512" s="117"/>
      <c r="M512" s="117"/>
      <c r="N512" s="117"/>
      <c r="O512" s="117"/>
      <c r="P512" s="117"/>
      <c r="Q512" s="117"/>
      <c r="R512" s="117"/>
      <c r="S512" s="117"/>
      <c r="T512" s="117"/>
      <c r="U512" s="117"/>
      <c r="V512" s="117"/>
    </row>
    <row r="513" spans="3:22" ht="15.75" customHeight="1">
      <c r="C513" s="117"/>
      <c r="D513" s="115"/>
      <c r="E513" s="115"/>
      <c r="F513" s="115"/>
      <c r="G513" s="117"/>
      <c r="H513" s="157"/>
      <c r="I513" s="117"/>
      <c r="J513" s="117"/>
      <c r="K513" s="117"/>
      <c r="L513" s="117"/>
      <c r="M513" s="117"/>
      <c r="N513" s="117"/>
      <c r="O513" s="117"/>
      <c r="P513" s="117"/>
      <c r="Q513" s="117"/>
      <c r="R513" s="117"/>
      <c r="S513" s="117"/>
      <c r="T513" s="117"/>
      <c r="U513" s="117"/>
      <c r="V513" s="117"/>
    </row>
    <row r="514" spans="3:22" ht="15.75" customHeight="1">
      <c r="C514" s="117"/>
      <c r="D514" s="115"/>
      <c r="E514" s="115"/>
      <c r="F514" s="115"/>
      <c r="G514" s="117"/>
      <c r="H514" s="157"/>
      <c r="I514" s="117"/>
      <c r="J514" s="117"/>
      <c r="K514" s="117"/>
      <c r="L514" s="117"/>
      <c r="M514" s="117"/>
      <c r="N514" s="117"/>
      <c r="O514" s="117"/>
      <c r="P514" s="117"/>
      <c r="Q514" s="117"/>
      <c r="R514" s="117"/>
      <c r="S514" s="117"/>
      <c r="T514" s="117"/>
      <c r="U514" s="117"/>
      <c r="V514" s="117"/>
    </row>
    <row r="515" spans="3:22" ht="15.75" customHeight="1">
      <c r="C515" s="117"/>
      <c r="D515" s="115"/>
      <c r="E515" s="115"/>
      <c r="F515" s="115"/>
      <c r="G515" s="117"/>
      <c r="H515" s="157"/>
      <c r="I515" s="117"/>
      <c r="J515" s="117"/>
      <c r="K515" s="117"/>
      <c r="L515" s="117"/>
      <c r="M515" s="117"/>
      <c r="N515" s="117"/>
      <c r="O515" s="117"/>
      <c r="P515" s="117"/>
      <c r="Q515" s="117"/>
      <c r="R515" s="117"/>
      <c r="S515" s="117"/>
      <c r="T515" s="117"/>
      <c r="U515" s="117"/>
      <c r="V515" s="117"/>
    </row>
    <row r="516" spans="3:22" ht="15.75" customHeight="1">
      <c r="C516" s="117"/>
      <c r="D516" s="115"/>
      <c r="E516" s="115"/>
      <c r="F516" s="115"/>
      <c r="G516" s="117"/>
      <c r="H516" s="157"/>
      <c r="I516" s="117"/>
      <c r="J516" s="117"/>
      <c r="K516" s="117"/>
      <c r="L516" s="117"/>
      <c r="M516" s="117"/>
      <c r="N516" s="117"/>
      <c r="O516" s="117"/>
      <c r="P516" s="117"/>
      <c r="Q516" s="117"/>
      <c r="R516" s="117"/>
      <c r="S516" s="117"/>
      <c r="T516" s="117"/>
      <c r="U516" s="117"/>
      <c r="V516" s="117"/>
    </row>
    <row r="517" spans="3:22" ht="15.75" customHeight="1">
      <c r="C517" s="117"/>
      <c r="D517" s="115"/>
      <c r="E517" s="115"/>
      <c r="F517" s="115"/>
      <c r="G517" s="117"/>
      <c r="H517" s="157"/>
      <c r="I517" s="117"/>
      <c r="J517" s="117"/>
      <c r="K517" s="117"/>
      <c r="L517" s="117"/>
      <c r="M517" s="117"/>
      <c r="N517" s="117"/>
      <c r="O517" s="117"/>
      <c r="P517" s="117"/>
      <c r="Q517" s="117"/>
      <c r="R517" s="117"/>
      <c r="S517" s="117"/>
      <c r="T517" s="117"/>
      <c r="U517" s="117"/>
      <c r="V517" s="117"/>
    </row>
    <row r="518" spans="3:22" ht="15.75" customHeight="1">
      <c r="C518" s="117"/>
      <c r="D518" s="115"/>
      <c r="E518" s="115"/>
      <c r="F518" s="115"/>
      <c r="G518" s="117"/>
      <c r="H518" s="157"/>
      <c r="I518" s="117"/>
      <c r="J518" s="117"/>
      <c r="K518" s="117"/>
      <c r="L518" s="117"/>
      <c r="M518" s="117"/>
      <c r="N518" s="117"/>
      <c r="O518" s="117"/>
      <c r="P518" s="117"/>
      <c r="Q518" s="117"/>
      <c r="R518" s="117"/>
      <c r="S518" s="117"/>
      <c r="T518" s="117"/>
      <c r="U518" s="117"/>
      <c r="V518" s="117"/>
    </row>
    <row r="519" spans="3:22" ht="15.75" customHeight="1">
      <c r="C519" s="117"/>
      <c r="D519" s="115"/>
      <c r="E519" s="115"/>
      <c r="F519" s="115"/>
      <c r="G519" s="117"/>
      <c r="H519" s="157"/>
      <c r="I519" s="117"/>
      <c r="J519" s="117"/>
      <c r="K519" s="117"/>
      <c r="L519" s="117"/>
      <c r="M519" s="117"/>
      <c r="N519" s="117"/>
      <c r="O519" s="117"/>
      <c r="P519" s="117"/>
      <c r="Q519" s="117"/>
      <c r="R519" s="117"/>
      <c r="S519" s="117"/>
      <c r="T519" s="117"/>
      <c r="U519" s="117"/>
      <c r="V519" s="117"/>
    </row>
    <row r="520" spans="3:22" ht="15.75" customHeight="1">
      <c r="C520" s="117"/>
      <c r="D520" s="115"/>
      <c r="E520" s="115"/>
      <c r="F520" s="115"/>
      <c r="G520" s="117"/>
      <c r="H520" s="157"/>
      <c r="I520" s="117"/>
      <c r="J520" s="117"/>
      <c r="K520" s="117"/>
      <c r="L520" s="117"/>
      <c r="M520" s="117"/>
      <c r="N520" s="117"/>
      <c r="O520" s="117"/>
      <c r="P520" s="117"/>
      <c r="Q520" s="117"/>
      <c r="R520" s="117"/>
      <c r="S520" s="117"/>
      <c r="T520" s="117"/>
      <c r="U520" s="117"/>
      <c r="V520" s="117"/>
    </row>
    <row r="521" spans="3:22" ht="15.75" customHeight="1">
      <c r="C521" s="117"/>
      <c r="D521" s="115"/>
      <c r="E521" s="115"/>
      <c r="F521" s="115"/>
      <c r="G521" s="117"/>
      <c r="H521" s="157"/>
      <c r="I521" s="117"/>
      <c r="J521" s="117"/>
      <c r="K521" s="117"/>
      <c r="L521" s="117"/>
      <c r="M521" s="117"/>
      <c r="N521" s="117"/>
      <c r="O521" s="117"/>
      <c r="P521" s="117"/>
      <c r="Q521" s="117"/>
      <c r="R521" s="117"/>
      <c r="S521" s="117"/>
      <c r="T521" s="117"/>
      <c r="U521" s="117"/>
      <c r="V521" s="117"/>
    </row>
    <row r="522" spans="3:22" ht="15.75" customHeight="1">
      <c r="C522" s="117"/>
      <c r="D522" s="115"/>
      <c r="E522" s="115"/>
      <c r="F522" s="115"/>
      <c r="G522" s="117"/>
      <c r="H522" s="157"/>
      <c r="I522" s="117"/>
      <c r="J522" s="117"/>
      <c r="K522" s="117"/>
      <c r="L522" s="117"/>
      <c r="M522" s="117"/>
      <c r="N522" s="117"/>
      <c r="O522" s="117"/>
      <c r="P522" s="117"/>
      <c r="Q522" s="117"/>
      <c r="R522" s="117"/>
      <c r="S522" s="117"/>
      <c r="T522" s="117"/>
      <c r="U522" s="117"/>
      <c r="V522" s="117"/>
    </row>
    <row r="523" spans="3:22" ht="15.75" customHeight="1">
      <c r="C523" s="117"/>
      <c r="D523" s="115"/>
      <c r="E523" s="115"/>
      <c r="F523" s="115"/>
      <c r="G523" s="117"/>
      <c r="H523" s="157"/>
      <c r="I523" s="117"/>
      <c r="J523" s="117"/>
      <c r="K523" s="117"/>
      <c r="L523" s="117"/>
      <c r="M523" s="117"/>
      <c r="N523" s="117"/>
      <c r="O523" s="117"/>
      <c r="P523" s="117"/>
      <c r="Q523" s="117"/>
      <c r="R523" s="117"/>
      <c r="S523" s="117"/>
      <c r="T523" s="117"/>
      <c r="U523" s="117"/>
      <c r="V523" s="117"/>
    </row>
    <row r="524" spans="3:22" ht="15.75" customHeight="1">
      <c r="C524" s="117"/>
      <c r="D524" s="115"/>
      <c r="E524" s="115"/>
      <c r="F524" s="115"/>
      <c r="G524" s="117"/>
      <c r="H524" s="157"/>
      <c r="I524" s="117"/>
      <c r="J524" s="117"/>
      <c r="K524" s="117"/>
      <c r="L524" s="117"/>
      <c r="M524" s="117"/>
      <c r="N524" s="117"/>
      <c r="O524" s="117"/>
      <c r="P524" s="117"/>
      <c r="Q524" s="117"/>
      <c r="R524" s="117"/>
      <c r="S524" s="117"/>
      <c r="T524" s="117"/>
      <c r="U524" s="117"/>
      <c r="V524" s="117"/>
    </row>
    <row r="525" spans="3:22" ht="15.75" customHeight="1">
      <c r="C525" s="117"/>
      <c r="D525" s="115"/>
      <c r="E525" s="115"/>
      <c r="F525" s="115"/>
      <c r="G525" s="117"/>
      <c r="H525" s="157"/>
      <c r="I525" s="117"/>
      <c r="J525" s="117"/>
      <c r="K525" s="117"/>
      <c r="L525" s="117"/>
      <c r="M525" s="117"/>
      <c r="N525" s="117"/>
      <c r="O525" s="117"/>
      <c r="P525" s="117"/>
      <c r="Q525" s="117"/>
      <c r="R525" s="117"/>
      <c r="S525" s="117"/>
      <c r="T525" s="117"/>
      <c r="U525" s="117"/>
      <c r="V525" s="117"/>
    </row>
    <row r="526" spans="3:22" ht="15.75" customHeight="1">
      <c r="C526" s="117"/>
      <c r="D526" s="115"/>
      <c r="E526" s="115"/>
      <c r="F526" s="115"/>
      <c r="G526" s="117"/>
      <c r="H526" s="157"/>
      <c r="I526" s="117"/>
      <c r="J526" s="117"/>
      <c r="K526" s="117"/>
      <c r="L526" s="117"/>
      <c r="M526" s="117"/>
      <c r="N526" s="117"/>
      <c r="O526" s="117"/>
      <c r="P526" s="117"/>
      <c r="Q526" s="117"/>
      <c r="R526" s="117"/>
      <c r="S526" s="117"/>
      <c r="T526" s="117"/>
      <c r="U526" s="117"/>
      <c r="V526" s="117"/>
    </row>
    <row r="527" spans="3:22" ht="15.75" customHeight="1">
      <c r="C527" s="117"/>
      <c r="D527" s="115"/>
      <c r="E527" s="115"/>
      <c r="F527" s="115"/>
      <c r="G527" s="117"/>
      <c r="H527" s="157"/>
      <c r="I527" s="117"/>
      <c r="J527" s="117"/>
      <c r="K527" s="117"/>
      <c r="L527" s="117"/>
      <c r="M527" s="117"/>
      <c r="N527" s="117"/>
      <c r="O527" s="117"/>
      <c r="P527" s="117"/>
      <c r="Q527" s="117"/>
      <c r="R527" s="117"/>
      <c r="S527" s="117"/>
      <c r="T527" s="117"/>
      <c r="U527" s="117"/>
      <c r="V527" s="117"/>
    </row>
    <row r="528" spans="3:22" ht="15.75" customHeight="1">
      <c r="C528" s="117"/>
      <c r="D528" s="115"/>
      <c r="E528" s="115"/>
      <c r="F528" s="115"/>
      <c r="G528" s="117"/>
      <c r="H528" s="157"/>
      <c r="I528" s="117"/>
      <c r="J528" s="117"/>
      <c r="K528" s="117"/>
      <c r="L528" s="117"/>
      <c r="M528" s="117"/>
      <c r="N528" s="117"/>
      <c r="O528" s="117"/>
      <c r="P528" s="117"/>
      <c r="Q528" s="117"/>
      <c r="R528" s="117"/>
      <c r="S528" s="117"/>
      <c r="T528" s="117"/>
      <c r="U528" s="117"/>
      <c r="V528" s="117"/>
    </row>
    <row r="529" spans="3:22" ht="15.75" customHeight="1">
      <c r="C529" s="117"/>
      <c r="D529" s="115"/>
      <c r="E529" s="115"/>
      <c r="F529" s="115"/>
      <c r="G529" s="117"/>
      <c r="H529" s="157"/>
      <c r="I529" s="117"/>
      <c r="J529" s="117"/>
      <c r="K529" s="117"/>
      <c r="L529" s="117"/>
      <c r="M529" s="117"/>
      <c r="N529" s="117"/>
      <c r="O529" s="117"/>
      <c r="P529" s="117"/>
      <c r="Q529" s="117"/>
      <c r="R529" s="117"/>
      <c r="S529" s="117"/>
      <c r="T529" s="117"/>
      <c r="U529" s="117"/>
      <c r="V529" s="117"/>
    </row>
    <row r="530" spans="3:22" ht="15.75" customHeight="1">
      <c r="C530" s="117"/>
      <c r="D530" s="115"/>
      <c r="E530" s="115"/>
      <c r="F530" s="115"/>
      <c r="G530" s="117"/>
      <c r="H530" s="157"/>
      <c r="I530" s="117"/>
      <c r="J530" s="117"/>
      <c r="K530" s="117"/>
      <c r="L530" s="117"/>
      <c r="M530" s="117"/>
      <c r="N530" s="117"/>
      <c r="O530" s="117"/>
      <c r="P530" s="117"/>
      <c r="Q530" s="117"/>
      <c r="R530" s="117"/>
      <c r="S530" s="117"/>
      <c r="T530" s="117"/>
      <c r="U530" s="117"/>
      <c r="V530" s="117"/>
    </row>
    <row r="531" spans="3:22" ht="15.75" customHeight="1">
      <c r="C531" s="117"/>
      <c r="D531" s="115"/>
      <c r="E531" s="115"/>
      <c r="F531" s="115"/>
      <c r="G531" s="117"/>
      <c r="H531" s="157"/>
      <c r="I531" s="117"/>
      <c r="J531" s="117"/>
      <c r="K531" s="117"/>
      <c r="L531" s="117"/>
      <c r="M531" s="117"/>
      <c r="N531" s="117"/>
      <c r="O531" s="117"/>
      <c r="P531" s="117"/>
      <c r="Q531" s="117"/>
      <c r="R531" s="117"/>
      <c r="S531" s="117"/>
      <c r="T531" s="117"/>
      <c r="U531" s="117"/>
      <c r="V531" s="117"/>
    </row>
    <row r="532" spans="3:22" ht="15.75" customHeight="1">
      <c r="C532" s="117"/>
      <c r="D532" s="115"/>
      <c r="E532" s="115"/>
      <c r="F532" s="115"/>
      <c r="G532" s="117"/>
      <c r="H532" s="157"/>
      <c r="I532" s="117"/>
      <c r="J532" s="117"/>
      <c r="K532" s="117"/>
      <c r="L532" s="117"/>
      <c r="M532" s="117"/>
      <c r="N532" s="117"/>
      <c r="O532" s="117"/>
      <c r="P532" s="117"/>
      <c r="Q532" s="117"/>
      <c r="R532" s="117"/>
      <c r="S532" s="117"/>
      <c r="T532" s="117"/>
      <c r="U532" s="117"/>
      <c r="V532" s="117"/>
    </row>
    <row r="533" spans="3:22" ht="15.75" customHeight="1">
      <c r="C533" s="117"/>
      <c r="D533" s="115"/>
      <c r="E533" s="115"/>
      <c r="F533" s="115"/>
      <c r="G533" s="117"/>
      <c r="H533" s="157"/>
      <c r="I533" s="117"/>
      <c r="J533" s="117"/>
      <c r="K533" s="117"/>
      <c r="L533" s="117"/>
      <c r="M533" s="117"/>
      <c r="N533" s="117"/>
      <c r="O533" s="117"/>
      <c r="P533" s="117"/>
      <c r="Q533" s="117"/>
      <c r="R533" s="117"/>
      <c r="S533" s="117"/>
      <c r="T533" s="117"/>
      <c r="U533" s="117"/>
      <c r="V533" s="117"/>
    </row>
    <row r="534" spans="3:22" ht="15.75" customHeight="1">
      <c r="C534" s="117"/>
      <c r="D534" s="115"/>
      <c r="E534" s="115"/>
      <c r="F534" s="115"/>
      <c r="G534" s="117"/>
      <c r="H534" s="157"/>
      <c r="I534" s="117"/>
      <c r="J534" s="117"/>
      <c r="K534" s="117"/>
      <c r="L534" s="117"/>
      <c r="M534" s="117"/>
      <c r="N534" s="117"/>
      <c r="O534" s="117"/>
      <c r="P534" s="117"/>
      <c r="Q534" s="117"/>
      <c r="R534" s="117"/>
      <c r="S534" s="117"/>
      <c r="T534" s="117"/>
      <c r="U534" s="117"/>
      <c r="V534" s="117"/>
    </row>
    <row r="535" spans="3:22" ht="15.75" customHeight="1">
      <c r="C535" s="117"/>
      <c r="D535" s="115"/>
      <c r="E535" s="115"/>
      <c r="F535" s="115"/>
      <c r="G535" s="117"/>
      <c r="H535" s="157"/>
      <c r="I535" s="117"/>
      <c r="J535" s="117"/>
      <c r="K535" s="117"/>
      <c r="L535" s="117"/>
      <c r="M535" s="117"/>
      <c r="N535" s="117"/>
      <c r="O535" s="117"/>
      <c r="P535" s="117"/>
      <c r="Q535" s="117"/>
      <c r="R535" s="117"/>
      <c r="S535" s="117"/>
      <c r="T535" s="117"/>
      <c r="U535" s="117"/>
      <c r="V535" s="117"/>
    </row>
    <row r="536" spans="3:22" ht="15.75" customHeight="1">
      <c r="C536" s="117"/>
      <c r="D536" s="115"/>
      <c r="E536" s="115"/>
      <c r="F536" s="115"/>
      <c r="G536" s="117"/>
      <c r="H536" s="157"/>
      <c r="I536" s="117"/>
      <c r="J536" s="117"/>
      <c r="K536" s="117"/>
      <c r="L536" s="117"/>
      <c r="M536" s="117"/>
      <c r="N536" s="117"/>
      <c r="O536" s="117"/>
      <c r="P536" s="117"/>
      <c r="Q536" s="117"/>
      <c r="R536" s="117"/>
      <c r="S536" s="117"/>
      <c r="T536" s="117"/>
      <c r="U536" s="117"/>
      <c r="V536" s="117"/>
    </row>
    <row r="537" spans="3:22" ht="15.75" customHeight="1">
      <c r="C537" s="117"/>
      <c r="D537" s="115"/>
      <c r="E537" s="115"/>
      <c r="F537" s="115"/>
      <c r="G537" s="117"/>
      <c r="H537" s="157"/>
      <c r="I537" s="117"/>
      <c r="J537" s="117"/>
      <c r="K537" s="117"/>
      <c r="L537" s="117"/>
      <c r="M537" s="117"/>
      <c r="N537" s="117"/>
      <c r="O537" s="117"/>
      <c r="P537" s="117"/>
      <c r="Q537" s="117"/>
      <c r="R537" s="117"/>
      <c r="S537" s="117"/>
      <c r="T537" s="117"/>
      <c r="U537" s="117"/>
      <c r="V537" s="117"/>
    </row>
    <row r="538" spans="3:22" ht="15.75" customHeight="1">
      <c r="C538" s="117"/>
      <c r="D538" s="115"/>
      <c r="E538" s="115"/>
      <c r="F538" s="115"/>
      <c r="G538" s="117"/>
      <c r="H538" s="157"/>
      <c r="I538" s="117"/>
      <c r="J538" s="117"/>
      <c r="K538" s="117"/>
      <c r="L538" s="117"/>
      <c r="M538" s="117"/>
      <c r="N538" s="117"/>
      <c r="O538" s="117"/>
      <c r="P538" s="117"/>
      <c r="Q538" s="117"/>
      <c r="R538" s="117"/>
      <c r="S538" s="117"/>
      <c r="T538" s="117"/>
      <c r="U538" s="117"/>
      <c r="V538" s="117"/>
    </row>
    <row r="539" spans="3:22" ht="15.75" customHeight="1">
      <c r="C539" s="117"/>
      <c r="D539" s="115"/>
      <c r="E539" s="115"/>
      <c r="F539" s="115"/>
      <c r="G539" s="117"/>
      <c r="H539" s="157"/>
      <c r="I539" s="117"/>
      <c r="J539" s="117"/>
      <c r="K539" s="117"/>
      <c r="L539" s="117"/>
      <c r="M539" s="117"/>
      <c r="N539" s="117"/>
      <c r="O539" s="117"/>
      <c r="P539" s="117"/>
      <c r="Q539" s="117"/>
      <c r="R539" s="117"/>
      <c r="S539" s="117"/>
      <c r="T539" s="117"/>
      <c r="U539" s="117"/>
      <c r="V539" s="117"/>
    </row>
    <row r="540" spans="3:22" ht="15.75" customHeight="1">
      <c r="C540" s="117"/>
      <c r="D540" s="115"/>
      <c r="E540" s="115"/>
      <c r="F540" s="115"/>
      <c r="G540" s="117"/>
      <c r="H540" s="157"/>
      <c r="I540" s="117"/>
      <c r="J540" s="117"/>
      <c r="K540" s="117"/>
      <c r="L540" s="117"/>
      <c r="M540" s="117"/>
      <c r="N540" s="117"/>
      <c r="O540" s="117"/>
      <c r="P540" s="117"/>
      <c r="Q540" s="117"/>
      <c r="R540" s="117"/>
      <c r="S540" s="117"/>
      <c r="T540" s="117"/>
      <c r="U540" s="117"/>
      <c r="V540" s="117"/>
    </row>
    <row r="541" spans="3:22" ht="15.75" customHeight="1">
      <c r="C541" s="117"/>
      <c r="D541" s="115"/>
      <c r="E541" s="115"/>
      <c r="F541" s="115"/>
      <c r="G541" s="117"/>
      <c r="H541" s="157"/>
      <c r="I541" s="117"/>
      <c r="J541" s="117"/>
      <c r="K541" s="117"/>
      <c r="L541" s="117"/>
      <c r="M541" s="117"/>
      <c r="N541" s="117"/>
      <c r="O541" s="117"/>
      <c r="P541" s="117"/>
      <c r="Q541" s="117"/>
      <c r="R541" s="117"/>
      <c r="S541" s="117"/>
      <c r="T541" s="117"/>
      <c r="U541" s="117"/>
      <c r="V541" s="117"/>
    </row>
    <row r="542" spans="3:22" ht="15.75" customHeight="1">
      <c r="C542" s="117"/>
      <c r="D542" s="115"/>
      <c r="E542" s="115"/>
      <c r="F542" s="115"/>
      <c r="G542" s="117"/>
      <c r="H542" s="157"/>
      <c r="I542" s="117"/>
      <c r="J542" s="117"/>
      <c r="K542" s="117"/>
      <c r="L542" s="117"/>
      <c r="M542" s="117"/>
      <c r="N542" s="117"/>
      <c r="O542" s="117"/>
      <c r="P542" s="117"/>
      <c r="Q542" s="117"/>
      <c r="R542" s="117"/>
      <c r="S542" s="117"/>
      <c r="T542" s="117"/>
      <c r="U542" s="117"/>
      <c r="V542" s="117"/>
    </row>
    <row r="543" spans="3:22" ht="15.75" customHeight="1">
      <c r="C543" s="117"/>
      <c r="D543" s="115"/>
      <c r="E543" s="115"/>
      <c r="F543" s="115"/>
      <c r="G543" s="117"/>
      <c r="H543" s="157"/>
      <c r="I543" s="117"/>
      <c r="J543" s="117"/>
      <c r="K543" s="117"/>
      <c r="L543" s="117"/>
      <c r="M543" s="117"/>
      <c r="N543" s="117"/>
      <c r="O543" s="117"/>
      <c r="P543" s="117"/>
      <c r="Q543" s="117"/>
      <c r="R543" s="117"/>
      <c r="S543" s="117"/>
      <c r="T543" s="117"/>
      <c r="U543" s="117"/>
      <c r="V543" s="117"/>
    </row>
    <row r="544" spans="3:22" ht="15.75" customHeight="1">
      <c r="C544" s="117"/>
      <c r="D544" s="115"/>
      <c r="E544" s="115"/>
      <c r="F544" s="115"/>
      <c r="G544" s="117"/>
      <c r="H544" s="157"/>
      <c r="I544" s="117"/>
      <c r="J544" s="117"/>
      <c r="K544" s="117"/>
      <c r="L544" s="117"/>
      <c r="M544" s="117"/>
      <c r="N544" s="117"/>
      <c r="O544" s="117"/>
      <c r="P544" s="117"/>
      <c r="Q544" s="117"/>
      <c r="R544" s="117"/>
      <c r="S544" s="117"/>
      <c r="T544" s="117"/>
      <c r="U544" s="117"/>
      <c r="V544" s="117"/>
    </row>
    <row r="545" spans="3:22" ht="15.75" customHeight="1">
      <c r="C545" s="117"/>
      <c r="D545" s="115"/>
      <c r="E545" s="115"/>
      <c r="F545" s="115"/>
      <c r="G545" s="117"/>
      <c r="H545" s="157"/>
      <c r="I545" s="117"/>
      <c r="J545" s="117"/>
      <c r="K545" s="117"/>
      <c r="L545" s="117"/>
      <c r="M545" s="117"/>
      <c r="N545" s="117"/>
      <c r="O545" s="117"/>
      <c r="P545" s="117"/>
      <c r="Q545" s="117"/>
      <c r="R545" s="117"/>
      <c r="S545" s="117"/>
      <c r="T545" s="117"/>
      <c r="U545" s="117"/>
      <c r="V545" s="117"/>
    </row>
    <row r="546" spans="3:22" ht="15.75" customHeight="1">
      <c r="C546" s="117"/>
      <c r="D546" s="115"/>
      <c r="E546" s="115"/>
      <c r="F546" s="115"/>
      <c r="G546" s="117"/>
      <c r="H546" s="157"/>
      <c r="I546" s="117"/>
      <c r="J546" s="117"/>
      <c r="K546" s="117"/>
      <c r="L546" s="117"/>
      <c r="M546" s="117"/>
      <c r="N546" s="117"/>
      <c r="O546" s="117"/>
      <c r="P546" s="117"/>
      <c r="Q546" s="117"/>
      <c r="R546" s="117"/>
      <c r="S546" s="117"/>
      <c r="T546" s="117"/>
      <c r="U546" s="117"/>
      <c r="V546" s="117"/>
    </row>
    <row r="547" spans="3:22" ht="15.75" customHeight="1">
      <c r="C547" s="117"/>
      <c r="D547" s="115"/>
      <c r="E547" s="115"/>
      <c r="F547" s="115"/>
      <c r="G547" s="117"/>
      <c r="H547" s="157"/>
      <c r="I547" s="117"/>
      <c r="J547" s="117"/>
      <c r="K547" s="117"/>
      <c r="L547" s="117"/>
      <c r="M547" s="117"/>
      <c r="N547" s="117"/>
      <c r="O547" s="117"/>
      <c r="P547" s="117"/>
      <c r="Q547" s="117"/>
      <c r="R547" s="117"/>
      <c r="S547" s="117"/>
      <c r="T547" s="117"/>
      <c r="U547" s="117"/>
      <c r="V547" s="117"/>
    </row>
    <row r="548" spans="3:22" ht="15.75" customHeight="1">
      <c r="C548" s="117"/>
      <c r="D548" s="115"/>
      <c r="E548" s="115"/>
      <c r="F548" s="115"/>
      <c r="G548" s="117"/>
      <c r="H548" s="157"/>
      <c r="I548" s="117"/>
      <c r="J548" s="117"/>
      <c r="K548" s="117"/>
      <c r="L548" s="117"/>
      <c r="M548" s="117"/>
      <c r="N548" s="117"/>
      <c r="O548" s="117"/>
      <c r="P548" s="117"/>
      <c r="Q548" s="117"/>
      <c r="R548" s="117"/>
      <c r="S548" s="117"/>
      <c r="T548" s="117"/>
      <c r="U548" s="117"/>
      <c r="V548" s="117"/>
    </row>
    <row r="549" spans="3:22" ht="15.75" customHeight="1">
      <c r="C549" s="117"/>
      <c r="D549" s="115"/>
      <c r="E549" s="115"/>
      <c r="F549" s="115"/>
      <c r="G549" s="117"/>
      <c r="H549" s="157"/>
      <c r="I549" s="117"/>
      <c r="J549" s="117"/>
      <c r="K549" s="117"/>
      <c r="L549" s="117"/>
      <c r="M549" s="117"/>
      <c r="N549" s="117"/>
      <c r="O549" s="117"/>
      <c r="P549" s="117"/>
      <c r="Q549" s="117"/>
      <c r="R549" s="117"/>
      <c r="S549" s="117"/>
      <c r="T549" s="117"/>
      <c r="U549" s="117"/>
      <c r="V549" s="117"/>
    </row>
    <row r="550" spans="3:22" ht="15.75" customHeight="1">
      <c r="C550" s="117"/>
      <c r="D550" s="115"/>
      <c r="E550" s="115"/>
      <c r="F550" s="115"/>
      <c r="G550" s="117"/>
      <c r="H550" s="157"/>
      <c r="I550" s="117"/>
      <c r="J550" s="117"/>
      <c r="K550" s="117"/>
      <c r="L550" s="117"/>
      <c r="M550" s="117"/>
      <c r="N550" s="117"/>
      <c r="O550" s="117"/>
      <c r="P550" s="117"/>
      <c r="Q550" s="117"/>
      <c r="R550" s="117"/>
      <c r="S550" s="117"/>
      <c r="T550" s="117"/>
      <c r="U550" s="117"/>
      <c r="V550" s="117"/>
    </row>
    <row r="551" spans="3:22" ht="15.75" customHeight="1">
      <c r="C551" s="117"/>
      <c r="D551" s="115"/>
      <c r="E551" s="115"/>
      <c r="F551" s="115"/>
      <c r="G551" s="117"/>
      <c r="H551" s="157"/>
      <c r="I551" s="117"/>
      <c r="J551" s="117"/>
      <c r="K551" s="117"/>
      <c r="L551" s="117"/>
      <c r="M551" s="117"/>
      <c r="N551" s="117"/>
      <c r="O551" s="117"/>
      <c r="P551" s="117"/>
      <c r="Q551" s="117"/>
      <c r="R551" s="117"/>
      <c r="S551" s="117"/>
      <c r="T551" s="117"/>
      <c r="U551" s="117"/>
      <c r="V551" s="117"/>
    </row>
    <row r="552" spans="3:22" ht="15.75" customHeight="1">
      <c r="C552" s="117"/>
      <c r="D552" s="115"/>
      <c r="E552" s="115"/>
      <c r="F552" s="115"/>
      <c r="G552" s="117"/>
      <c r="H552" s="157"/>
      <c r="I552" s="117"/>
      <c r="J552" s="117"/>
      <c r="K552" s="117"/>
      <c r="L552" s="117"/>
      <c r="M552" s="117"/>
      <c r="N552" s="117"/>
      <c r="O552" s="117"/>
      <c r="P552" s="117"/>
      <c r="Q552" s="117"/>
      <c r="R552" s="117"/>
      <c r="S552" s="117"/>
      <c r="T552" s="117"/>
      <c r="U552" s="117"/>
      <c r="V552" s="117"/>
    </row>
    <row r="553" spans="3:22" ht="15.75" customHeight="1">
      <c r="C553" s="117"/>
      <c r="D553" s="115"/>
      <c r="E553" s="115"/>
      <c r="F553" s="115"/>
      <c r="G553" s="117"/>
      <c r="H553" s="157"/>
      <c r="I553" s="117"/>
      <c r="J553" s="117"/>
      <c r="K553" s="117"/>
      <c r="L553" s="117"/>
      <c r="M553" s="117"/>
      <c r="N553" s="117"/>
      <c r="O553" s="117"/>
      <c r="P553" s="117"/>
      <c r="Q553" s="117"/>
      <c r="R553" s="117"/>
      <c r="S553" s="117"/>
      <c r="T553" s="117"/>
      <c r="U553" s="117"/>
      <c r="V553" s="117"/>
    </row>
    <row r="554" spans="3:22" ht="15.75" customHeight="1">
      <c r="C554" s="117"/>
      <c r="D554" s="115"/>
      <c r="E554" s="115"/>
      <c r="F554" s="115"/>
      <c r="G554" s="117"/>
      <c r="H554" s="157"/>
      <c r="I554" s="117"/>
      <c r="J554" s="117"/>
      <c r="K554" s="117"/>
      <c r="L554" s="117"/>
      <c r="M554" s="117"/>
      <c r="N554" s="117"/>
      <c r="O554" s="117"/>
      <c r="P554" s="117"/>
      <c r="Q554" s="117"/>
      <c r="R554" s="117"/>
      <c r="S554" s="117"/>
      <c r="T554" s="117"/>
      <c r="U554" s="117"/>
      <c r="V554" s="117"/>
    </row>
    <row r="555" spans="3:22" ht="15.75" customHeight="1">
      <c r="C555" s="117"/>
      <c r="D555" s="115"/>
      <c r="E555" s="115"/>
      <c r="F555" s="115"/>
      <c r="G555" s="117"/>
      <c r="H555" s="157"/>
      <c r="I555" s="117"/>
      <c r="J555" s="117"/>
      <c r="K555" s="117"/>
      <c r="L555" s="117"/>
      <c r="M555" s="117"/>
      <c r="N555" s="117"/>
      <c r="O555" s="117"/>
      <c r="P555" s="117"/>
      <c r="Q555" s="117"/>
      <c r="R555" s="117"/>
      <c r="S555" s="117"/>
      <c r="T555" s="117"/>
      <c r="U555" s="117"/>
      <c r="V555" s="117"/>
    </row>
    <row r="556" spans="3:22" ht="15.75" customHeight="1">
      <c r="C556" s="117"/>
      <c r="D556" s="115"/>
      <c r="E556" s="115"/>
      <c r="F556" s="115"/>
      <c r="G556" s="117"/>
      <c r="H556" s="157"/>
      <c r="I556" s="117"/>
      <c r="J556" s="117"/>
      <c r="K556" s="117"/>
      <c r="L556" s="117"/>
      <c r="M556" s="117"/>
      <c r="N556" s="117"/>
      <c r="O556" s="117"/>
      <c r="P556" s="117"/>
      <c r="Q556" s="117"/>
      <c r="R556" s="117"/>
      <c r="S556" s="117"/>
      <c r="T556" s="117"/>
      <c r="U556" s="117"/>
      <c r="V556" s="117"/>
    </row>
    <row r="557" spans="3:22" ht="15.75" customHeight="1">
      <c r="C557" s="117"/>
      <c r="D557" s="115"/>
      <c r="E557" s="115"/>
      <c r="F557" s="115"/>
      <c r="G557" s="117"/>
      <c r="H557" s="157"/>
      <c r="I557" s="117"/>
      <c r="J557" s="117"/>
      <c r="K557" s="117"/>
      <c r="L557" s="117"/>
      <c r="M557" s="117"/>
      <c r="N557" s="117"/>
      <c r="O557" s="117"/>
      <c r="P557" s="117"/>
      <c r="Q557" s="117"/>
      <c r="R557" s="117"/>
      <c r="S557" s="117"/>
      <c r="T557" s="117"/>
      <c r="U557" s="117"/>
      <c r="V557" s="117"/>
    </row>
    <row r="558" spans="3:22" ht="15.75" customHeight="1">
      <c r="C558" s="117"/>
      <c r="D558" s="115"/>
      <c r="E558" s="115"/>
      <c r="F558" s="115"/>
      <c r="G558" s="117"/>
      <c r="H558" s="157"/>
      <c r="I558" s="117"/>
      <c r="J558" s="117"/>
      <c r="K558" s="117"/>
      <c r="L558" s="117"/>
      <c r="M558" s="117"/>
      <c r="N558" s="117"/>
      <c r="O558" s="117"/>
      <c r="P558" s="117"/>
      <c r="Q558" s="117"/>
      <c r="R558" s="117"/>
      <c r="S558" s="117"/>
      <c r="T558" s="117"/>
      <c r="U558" s="117"/>
      <c r="V558" s="117"/>
    </row>
    <row r="559" spans="3:22" ht="15.75" customHeight="1">
      <c r="C559" s="117"/>
      <c r="D559" s="115"/>
      <c r="E559" s="115"/>
      <c r="F559" s="115"/>
      <c r="G559" s="117"/>
      <c r="H559" s="157"/>
      <c r="I559" s="117"/>
      <c r="J559" s="117"/>
      <c r="K559" s="117"/>
      <c r="L559" s="117"/>
      <c r="M559" s="117"/>
      <c r="N559" s="117"/>
      <c r="O559" s="117"/>
      <c r="P559" s="117"/>
      <c r="Q559" s="117"/>
      <c r="R559" s="117"/>
      <c r="S559" s="117"/>
      <c r="T559" s="117"/>
      <c r="U559" s="117"/>
      <c r="V559" s="117"/>
    </row>
    <row r="560" spans="3:22" ht="15.75" customHeight="1">
      <c r="C560" s="117"/>
      <c r="D560" s="115"/>
      <c r="E560" s="115"/>
      <c r="F560" s="115"/>
      <c r="G560" s="117"/>
      <c r="H560" s="157"/>
      <c r="I560" s="117"/>
      <c r="J560" s="117"/>
      <c r="K560" s="117"/>
      <c r="L560" s="117"/>
      <c r="M560" s="117"/>
      <c r="N560" s="117"/>
      <c r="O560" s="117"/>
      <c r="P560" s="117"/>
      <c r="Q560" s="117"/>
      <c r="R560" s="117"/>
      <c r="S560" s="117"/>
      <c r="T560" s="117"/>
      <c r="U560" s="117"/>
      <c r="V560" s="117"/>
    </row>
    <row r="561" spans="3:22" ht="15.75" customHeight="1">
      <c r="C561" s="117"/>
      <c r="D561" s="115"/>
      <c r="E561" s="115"/>
      <c r="F561" s="115"/>
      <c r="G561" s="117"/>
      <c r="H561" s="157"/>
      <c r="I561" s="117"/>
      <c r="J561" s="117"/>
      <c r="K561" s="117"/>
      <c r="L561" s="117"/>
      <c r="M561" s="117"/>
      <c r="N561" s="117"/>
      <c r="O561" s="117"/>
      <c r="P561" s="117"/>
      <c r="Q561" s="117"/>
      <c r="R561" s="117"/>
      <c r="S561" s="117"/>
      <c r="T561" s="117"/>
      <c r="U561" s="117"/>
      <c r="V561" s="117"/>
    </row>
    <row r="562" spans="3:22" ht="15.75" customHeight="1">
      <c r="C562" s="117"/>
      <c r="D562" s="115"/>
      <c r="E562" s="115"/>
      <c r="F562" s="115"/>
      <c r="G562" s="117"/>
      <c r="H562" s="157"/>
      <c r="I562" s="117"/>
      <c r="J562" s="117"/>
      <c r="K562" s="117"/>
      <c r="L562" s="117"/>
      <c r="M562" s="117"/>
      <c r="N562" s="117"/>
      <c r="O562" s="117"/>
      <c r="P562" s="117"/>
      <c r="Q562" s="117"/>
      <c r="R562" s="117"/>
      <c r="S562" s="117"/>
      <c r="T562" s="117"/>
      <c r="U562" s="117"/>
      <c r="V562" s="117"/>
    </row>
    <row r="563" spans="3:22" ht="15.75" customHeight="1">
      <c r="C563" s="117"/>
      <c r="D563" s="115"/>
      <c r="E563" s="115"/>
      <c r="F563" s="115"/>
      <c r="G563" s="117"/>
      <c r="H563" s="157"/>
      <c r="I563" s="117"/>
      <c r="J563" s="117"/>
      <c r="K563" s="117"/>
      <c r="L563" s="117"/>
      <c r="M563" s="117"/>
      <c r="N563" s="117"/>
      <c r="O563" s="117"/>
      <c r="P563" s="117"/>
      <c r="Q563" s="117"/>
      <c r="R563" s="117"/>
      <c r="S563" s="117"/>
      <c r="T563" s="117"/>
      <c r="U563" s="117"/>
      <c r="V563" s="117"/>
    </row>
    <row r="564" spans="3:22" ht="15.75" customHeight="1">
      <c r="C564" s="117"/>
      <c r="D564" s="115"/>
      <c r="E564" s="115"/>
      <c r="F564" s="115"/>
      <c r="G564" s="117"/>
      <c r="H564" s="157"/>
      <c r="I564" s="117"/>
      <c r="J564" s="117"/>
      <c r="K564" s="117"/>
      <c r="L564" s="117"/>
      <c r="M564" s="117"/>
      <c r="N564" s="117"/>
      <c r="O564" s="117"/>
      <c r="P564" s="117"/>
      <c r="Q564" s="117"/>
      <c r="R564" s="117"/>
      <c r="S564" s="117"/>
      <c r="T564" s="117"/>
      <c r="U564" s="117"/>
      <c r="V564" s="117"/>
    </row>
    <row r="565" spans="3:22" ht="15.75" customHeight="1">
      <c r="C565" s="117"/>
      <c r="D565" s="115"/>
      <c r="E565" s="115"/>
      <c r="F565" s="115"/>
      <c r="G565" s="117"/>
      <c r="H565" s="157"/>
      <c r="I565" s="117"/>
      <c r="J565" s="117"/>
      <c r="K565" s="117"/>
      <c r="L565" s="117"/>
      <c r="M565" s="117"/>
      <c r="N565" s="117"/>
      <c r="O565" s="117"/>
      <c r="P565" s="117"/>
      <c r="Q565" s="117"/>
      <c r="R565" s="117"/>
      <c r="S565" s="117"/>
      <c r="T565" s="117"/>
      <c r="U565" s="117"/>
      <c r="V565" s="117"/>
    </row>
    <row r="566" spans="3:22" ht="15.75" customHeight="1">
      <c r="C566" s="117"/>
      <c r="D566" s="115"/>
      <c r="E566" s="115"/>
      <c r="F566" s="115"/>
      <c r="G566" s="117"/>
      <c r="H566" s="157"/>
      <c r="I566" s="117"/>
      <c r="J566" s="117"/>
      <c r="K566" s="117"/>
      <c r="L566" s="117"/>
      <c r="M566" s="117"/>
      <c r="N566" s="117"/>
      <c r="O566" s="117"/>
      <c r="P566" s="117"/>
      <c r="Q566" s="117"/>
      <c r="R566" s="117"/>
      <c r="S566" s="117"/>
      <c r="T566" s="117"/>
      <c r="U566" s="117"/>
      <c r="V566" s="117"/>
    </row>
    <row r="567" spans="3:22" ht="15.75" customHeight="1">
      <c r="C567" s="117"/>
      <c r="D567" s="115"/>
      <c r="E567" s="115"/>
      <c r="F567" s="115"/>
      <c r="G567" s="117"/>
      <c r="H567" s="157"/>
      <c r="I567" s="117"/>
      <c r="J567" s="117"/>
      <c r="K567" s="117"/>
      <c r="L567" s="117"/>
      <c r="M567" s="117"/>
      <c r="N567" s="117"/>
      <c r="O567" s="117"/>
      <c r="P567" s="117"/>
      <c r="Q567" s="117"/>
      <c r="R567" s="117"/>
      <c r="S567" s="117"/>
      <c r="T567" s="117"/>
      <c r="U567" s="117"/>
      <c r="V567" s="117"/>
    </row>
    <row r="568" spans="3:22" ht="15.75" customHeight="1">
      <c r="C568" s="117"/>
      <c r="D568" s="115"/>
      <c r="E568" s="115"/>
      <c r="F568" s="115"/>
      <c r="G568" s="117"/>
      <c r="H568" s="157"/>
      <c r="I568" s="117"/>
      <c r="J568" s="117"/>
      <c r="K568" s="117"/>
      <c r="L568" s="117"/>
      <c r="M568" s="117"/>
      <c r="N568" s="117"/>
      <c r="O568" s="117"/>
      <c r="P568" s="117"/>
      <c r="Q568" s="117"/>
      <c r="R568" s="117"/>
      <c r="S568" s="117"/>
      <c r="T568" s="117"/>
      <c r="U568" s="117"/>
      <c r="V568" s="117"/>
    </row>
    <row r="569" spans="3:22" ht="15.75" customHeight="1">
      <c r="C569" s="117"/>
      <c r="D569" s="115"/>
      <c r="E569" s="115"/>
      <c r="F569" s="115"/>
      <c r="G569" s="117"/>
      <c r="H569" s="157"/>
      <c r="I569" s="117"/>
      <c r="J569" s="117"/>
      <c r="K569" s="117"/>
      <c r="L569" s="117"/>
      <c r="M569" s="117"/>
      <c r="N569" s="117"/>
      <c r="O569" s="117"/>
      <c r="P569" s="117"/>
      <c r="Q569" s="117"/>
      <c r="R569" s="117"/>
      <c r="S569" s="117"/>
      <c r="T569" s="117"/>
      <c r="U569" s="117"/>
      <c r="V569" s="117"/>
    </row>
    <row r="570" spans="3:22" ht="15.75" customHeight="1">
      <c r="C570" s="117"/>
      <c r="D570" s="115"/>
      <c r="E570" s="115"/>
      <c r="F570" s="115"/>
      <c r="G570" s="117"/>
      <c r="H570" s="157"/>
      <c r="I570" s="117"/>
      <c r="J570" s="117"/>
      <c r="K570" s="117"/>
      <c r="L570" s="117"/>
      <c r="M570" s="117"/>
      <c r="N570" s="117"/>
      <c r="O570" s="117"/>
      <c r="P570" s="117"/>
      <c r="Q570" s="117"/>
      <c r="R570" s="117"/>
      <c r="S570" s="117"/>
      <c r="T570" s="117"/>
      <c r="U570" s="117"/>
      <c r="V570" s="117"/>
    </row>
    <row r="571" spans="3:22" ht="15.75" customHeight="1">
      <c r="C571" s="117"/>
      <c r="D571" s="115"/>
      <c r="E571" s="115"/>
      <c r="F571" s="115"/>
      <c r="G571" s="117"/>
      <c r="H571" s="157"/>
      <c r="I571" s="117"/>
      <c r="J571" s="117"/>
      <c r="K571" s="117"/>
      <c r="L571" s="117"/>
      <c r="M571" s="117"/>
      <c r="N571" s="117"/>
      <c r="O571" s="117"/>
      <c r="P571" s="117"/>
      <c r="Q571" s="117"/>
      <c r="R571" s="117"/>
      <c r="S571" s="117"/>
      <c r="T571" s="117"/>
      <c r="U571" s="117"/>
      <c r="V571" s="117"/>
    </row>
    <row r="572" spans="3:22" ht="15.75" customHeight="1">
      <c r="C572" s="117"/>
      <c r="D572" s="115"/>
      <c r="E572" s="115"/>
      <c r="F572" s="115"/>
      <c r="G572" s="117"/>
      <c r="H572" s="157"/>
      <c r="I572" s="117"/>
      <c r="J572" s="117"/>
      <c r="K572" s="117"/>
      <c r="L572" s="117"/>
      <c r="M572" s="117"/>
      <c r="N572" s="117"/>
      <c r="O572" s="117"/>
      <c r="P572" s="117"/>
      <c r="Q572" s="117"/>
      <c r="R572" s="117"/>
      <c r="S572" s="117"/>
      <c r="T572" s="117"/>
      <c r="U572" s="117"/>
      <c r="V572" s="117"/>
    </row>
    <row r="573" spans="3:22" ht="15.75" customHeight="1">
      <c r="C573" s="117"/>
      <c r="D573" s="115"/>
      <c r="E573" s="115"/>
      <c r="F573" s="115"/>
      <c r="G573" s="117"/>
      <c r="H573" s="157"/>
      <c r="I573" s="117"/>
      <c r="J573" s="117"/>
      <c r="K573" s="117"/>
      <c r="L573" s="117"/>
      <c r="M573" s="117"/>
      <c r="N573" s="117"/>
      <c r="O573" s="117"/>
      <c r="P573" s="117"/>
      <c r="Q573" s="117"/>
      <c r="R573" s="117"/>
      <c r="S573" s="117"/>
      <c r="T573" s="117"/>
      <c r="U573" s="117"/>
      <c r="V573" s="117"/>
    </row>
    <row r="574" spans="3:22" ht="15.75" customHeight="1">
      <c r="C574" s="117"/>
      <c r="D574" s="115"/>
      <c r="E574" s="115"/>
      <c r="F574" s="115"/>
      <c r="G574" s="117"/>
      <c r="H574" s="157"/>
      <c r="I574" s="117"/>
      <c r="J574" s="117"/>
      <c r="K574" s="117"/>
      <c r="L574" s="117"/>
      <c r="M574" s="117"/>
      <c r="N574" s="117"/>
      <c r="O574" s="117"/>
      <c r="P574" s="117"/>
      <c r="Q574" s="117"/>
      <c r="R574" s="117"/>
      <c r="S574" s="117"/>
      <c r="T574" s="117"/>
      <c r="U574" s="117"/>
      <c r="V574" s="117"/>
    </row>
    <row r="575" spans="3:22" ht="15.75" customHeight="1">
      <c r="C575" s="117"/>
      <c r="D575" s="115"/>
      <c r="E575" s="115"/>
      <c r="F575" s="115"/>
      <c r="G575" s="117"/>
      <c r="H575" s="157"/>
      <c r="I575" s="117"/>
      <c r="J575" s="117"/>
      <c r="K575" s="117"/>
      <c r="L575" s="117"/>
      <c r="M575" s="117"/>
      <c r="N575" s="117"/>
      <c r="O575" s="117"/>
      <c r="P575" s="117"/>
      <c r="Q575" s="117"/>
      <c r="R575" s="117"/>
      <c r="S575" s="117"/>
      <c r="T575" s="117"/>
      <c r="U575" s="117"/>
      <c r="V575" s="117"/>
    </row>
    <row r="576" spans="3:22" ht="15.75" customHeight="1">
      <c r="C576" s="117"/>
      <c r="D576" s="115"/>
      <c r="E576" s="115"/>
      <c r="F576" s="115"/>
      <c r="G576" s="117"/>
      <c r="H576" s="157"/>
      <c r="I576" s="117"/>
      <c r="J576" s="117"/>
      <c r="K576" s="117"/>
      <c r="L576" s="117"/>
      <c r="M576" s="117"/>
      <c r="N576" s="117"/>
      <c r="O576" s="117"/>
      <c r="P576" s="117"/>
      <c r="Q576" s="117"/>
      <c r="R576" s="117"/>
      <c r="S576" s="117"/>
      <c r="T576" s="117"/>
      <c r="U576" s="117"/>
      <c r="V576" s="117"/>
    </row>
    <row r="577" spans="3:22" ht="15.75" customHeight="1">
      <c r="C577" s="117"/>
      <c r="D577" s="115"/>
      <c r="E577" s="115"/>
      <c r="F577" s="115"/>
      <c r="G577" s="117"/>
      <c r="H577" s="157"/>
      <c r="I577" s="117"/>
      <c r="J577" s="117"/>
      <c r="K577" s="117"/>
      <c r="L577" s="117"/>
      <c r="M577" s="117"/>
      <c r="N577" s="117"/>
      <c r="O577" s="117"/>
      <c r="P577" s="117"/>
      <c r="Q577" s="117"/>
      <c r="R577" s="117"/>
      <c r="S577" s="117"/>
      <c r="T577" s="117"/>
      <c r="U577" s="117"/>
      <c r="V577" s="117"/>
    </row>
    <row r="578" spans="3:22" ht="15.75" customHeight="1">
      <c r="C578" s="117"/>
      <c r="D578" s="115"/>
      <c r="E578" s="115"/>
      <c r="F578" s="115"/>
      <c r="G578" s="117"/>
      <c r="H578" s="157"/>
      <c r="I578" s="117"/>
      <c r="J578" s="117"/>
      <c r="K578" s="117"/>
      <c r="L578" s="117"/>
      <c r="M578" s="117"/>
      <c r="N578" s="117"/>
      <c r="O578" s="117"/>
      <c r="P578" s="117"/>
      <c r="Q578" s="117"/>
      <c r="R578" s="117"/>
      <c r="S578" s="117"/>
      <c r="T578" s="117"/>
      <c r="U578" s="117"/>
      <c r="V578" s="117"/>
    </row>
    <row r="579" spans="3:22" ht="15.75" customHeight="1">
      <c r="C579" s="117"/>
      <c r="D579" s="115"/>
      <c r="E579" s="115"/>
      <c r="F579" s="115"/>
      <c r="G579" s="117"/>
      <c r="H579" s="157"/>
      <c r="I579" s="117"/>
      <c r="J579" s="117"/>
      <c r="K579" s="117"/>
      <c r="L579" s="117"/>
      <c r="M579" s="117"/>
      <c r="N579" s="117"/>
      <c r="O579" s="117"/>
      <c r="P579" s="117"/>
      <c r="Q579" s="117"/>
      <c r="R579" s="117"/>
      <c r="S579" s="117"/>
      <c r="T579" s="117"/>
      <c r="U579" s="117"/>
      <c r="V579" s="117"/>
    </row>
    <row r="580" spans="3:22" ht="15.75" customHeight="1">
      <c r="C580" s="117"/>
      <c r="D580" s="115"/>
      <c r="E580" s="115"/>
      <c r="F580" s="115"/>
      <c r="G580" s="117"/>
      <c r="H580" s="157"/>
      <c r="I580" s="117"/>
      <c r="J580" s="117"/>
      <c r="K580" s="117"/>
      <c r="L580" s="117"/>
      <c r="M580" s="117"/>
      <c r="N580" s="117"/>
      <c r="O580" s="117"/>
      <c r="P580" s="117"/>
      <c r="Q580" s="117"/>
      <c r="R580" s="117"/>
      <c r="S580" s="117"/>
      <c r="T580" s="117"/>
      <c r="U580" s="117"/>
      <c r="V580" s="117"/>
    </row>
    <row r="581" spans="3:22" ht="15.75" customHeight="1">
      <c r="C581" s="117"/>
      <c r="D581" s="115"/>
      <c r="E581" s="115"/>
      <c r="F581" s="115"/>
      <c r="G581" s="117"/>
      <c r="H581" s="157"/>
      <c r="I581" s="117"/>
      <c r="J581" s="117"/>
      <c r="K581" s="117"/>
      <c r="L581" s="117"/>
      <c r="M581" s="117"/>
      <c r="N581" s="117"/>
      <c r="O581" s="117"/>
      <c r="P581" s="117"/>
      <c r="Q581" s="117"/>
      <c r="R581" s="117"/>
      <c r="S581" s="117"/>
      <c r="T581" s="117"/>
      <c r="U581" s="117"/>
      <c r="V581" s="117"/>
    </row>
    <row r="582" spans="3:22" ht="15.75" customHeight="1">
      <c r="C582" s="117"/>
      <c r="D582" s="115"/>
      <c r="E582" s="115"/>
      <c r="F582" s="115"/>
      <c r="G582" s="117"/>
      <c r="H582" s="157"/>
      <c r="I582" s="117"/>
      <c r="J582" s="117"/>
      <c r="K582" s="117"/>
      <c r="L582" s="117"/>
      <c r="M582" s="117"/>
      <c r="N582" s="117"/>
      <c r="O582" s="117"/>
      <c r="P582" s="117"/>
      <c r="Q582" s="117"/>
      <c r="R582" s="117"/>
      <c r="S582" s="117"/>
      <c r="T582" s="117"/>
      <c r="U582" s="117"/>
      <c r="V582" s="117"/>
    </row>
    <row r="583" spans="3:22" ht="15.75" customHeight="1">
      <c r="C583" s="117"/>
      <c r="D583" s="115"/>
      <c r="E583" s="115"/>
      <c r="F583" s="115"/>
      <c r="G583" s="117"/>
      <c r="H583" s="157"/>
      <c r="I583" s="117"/>
      <c r="J583" s="117"/>
      <c r="K583" s="117"/>
      <c r="L583" s="117"/>
      <c r="M583" s="117"/>
      <c r="N583" s="117"/>
      <c r="O583" s="117"/>
      <c r="P583" s="117"/>
      <c r="Q583" s="117"/>
      <c r="R583" s="117"/>
      <c r="S583" s="117"/>
      <c r="T583" s="117"/>
      <c r="U583" s="117"/>
      <c r="V583" s="117"/>
    </row>
    <row r="584" spans="3:22" ht="15.75" customHeight="1">
      <c r="C584" s="117"/>
      <c r="D584" s="115"/>
      <c r="E584" s="115"/>
      <c r="F584" s="115"/>
      <c r="G584" s="117"/>
      <c r="H584" s="157"/>
      <c r="I584" s="117"/>
      <c r="J584" s="117"/>
      <c r="K584" s="117"/>
      <c r="L584" s="117"/>
      <c r="M584" s="117"/>
      <c r="N584" s="117"/>
      <c r="O584" s="117"/>
      <c r="P584" s="117"/>
      <c r="Q584" s="117"/>
      <c r="R584" s="117"/>
      <c r="S584" s="117"/>
      <c r="T584" s="117"/>
      <c r="U584" s="117"/>
      <c r="V584" s="117"/>
    </row>
    <row r="585" spans="3:22" ht="15.75" customHeight="1">
      <c r="C585" s="117"/>
      <c r="D585" s="115"/>
      <c r="E585" s="115"/>
      <c r="F585" s="115"/>
      <c r="G585" s="117"/>
      <c r="H585" s="157"/>
      <c r="I585" s="117"/>
      <c r="J585" s="117"/>
      <c r="K585" s="117"/>
      <c r="L585" s="117"/>
      <c r="M585" s="117"/>
      <c r="N585" s="117"/>
      <c r="O585" s="117"/>
      <c r="P585" s="117"/>
      <c r="Q585" s="117"/>
      <c r="R585" s="117"/>
      <c r="S585" s="117"/>
      <c r="T585" s="117"/>
      <c r="U585" s="117"/>
      <c r="V585" s="117"/>
    </row>
    <row r="586" spans="3:22" ht="15.75" customHeight="1">
      <c r="C586" s="117"/>
      <c r="D586" s="115"/>
      <c r="E586" s="115"/>
      <c r="F586" s="115"/>
      <c r="G586" s="117"/>
      <c r="H586" s="157"/>
      <c r="I586" s="117"/>
      <c r="J586" s="117"/>
      <c r="K586" s="117"/>
      <c r="L586" s="117"/>
      <c r="M586" s="117"/>
      <c r="N586" s="117"/>
      <c r="O586" s="117"/>
      <c r="P586" s="117"/>
      <c r="Q586" s="117"/>
      <c r="R586" s="117"/>
      <c r="S586" s="117"/>
      <c r="T586" s="117"/>
      <c r="U586" s="117"/>
      <c r="V586" s="117"/>
    </row>
    <row r="587" spans="3:22" ht="15.75" customHeight="1">
      <c r="C587" s="117"/>
      <c r="D587" s="115"/>
      <c r="E587" s="115"/>
      <c r="F587" s="115"/>
      <c r="G587" s="117"/>
      <c r="H587" s="157"/>
      <c r="I587" s="117"/>
      <c r="J587" s="117"/>
      <c r="K587" s="117"/>
      <c r="L587" s="117"/>
      <c r="M587" s="117"/>
      <c r="N587" s="117"/>
      <c r="O587" s="117"/>
      <c r="P587" s="117"/>
      <c r="Q587" s="117"/>
      <c r="R587" s="117"/>
      <c r="S587" s="117"/>
      <c r="T587" s="117"/>
      <c r="U587" s="117"/>
      <c r="V587" s="117"/>
    </row>
    <row r="588" spans="3:22" ht="15.75" customHeight="1">
      <c r="C588" s="117"/>
      <c r="D588" s="115"/>
      <c r="E588" s="115"/>
      <c r="F588" s="115"/>
      <c r="G588" s="117"/>
      <c r="H588" s="157"/>
      <c r="I588" s="117"/>
      <c r="J588" s="117"/>
      <c r="K588" s="117"/>
      <c r="L588" s="117"/>
      <c r="M588" s="117"/>
      <c r="N588" s="117"/>
      <c r="O588" s="117"/>
      <c r="P588" s="117"/>
      <c r="Q588" s="117"/>
      <c r="R588" s="117"/>
      <c r="S588" s="117"/>
      <c r="T588" s="117"/>
      <c r="U588" s="117"/>
      <c r="V588" s="117"/>
    </row>
    <row r="589" spans="3:22" ht="15.75" customHeight="1">
      <c r="C589" s="117"/>
      <c r="D589" s="115"/>
      <c r="E589" s="115"/>
      <c r="F589" s="115"/>
      <c r="G589" s="117"/>
      <c r="H589" s="157"/>
      <c r="I589" s="117"/>
      <c r="J589" s="117"/>
      <c r="K589" s="117"/>
      <c r="L589" s="117"/>
      <c r="M589" s="117"/>
      <c r="N589" s="117"/>
      <c r="O589" s="117"/>
      <c r="P589" s="117"/>
      <c r="Q589" s="117"/>
      <c r="R589" s="117"/>
      <c r="S589" s="117"/>
      <c r="T589" s="117"/>
      <c r="U589" s="117"/>
      <c r="V589" s="117"/>
    </row>
    <row r="590" spans="3:22" ht="15.75" customHeight="1">
      <c r="C590" s="117"/>
      <c r="D590" s="115"/>
      <c r="E590" s="115"/>
      <c r="F590" s="115"/>
      <c r="G590" s="117"/>
      <c r="H590" s="157"/>
      <c r="I590" s="117"/>
      <c r="J590" s="117"/>
      <c r="K590" s="117"/>
      <c r="L590" s="117"/>
      <c r="M590" s="117"/>
      <c r="N590" s="117"/>
      <c r="O590" s="117"/>
      <c r="P590" s="117"/>
      <c r="Q590" s="117"/>
      <c r="R590" s="117"/>
      <c r="S590" s="117"/>
      <c r="T590" s="117"/>
      <c r="U590" s="117"/>
      <c r="V590" s="117"/>
    </row>
    <row r="591" spans="3:22" ht="15.75" customHeight="1">
      <c r="C591" s="117"/>
      <c r="D591" s="115"/>
      <c r="E591" s="115"/>
      <c r="F591" s="115"/>
      <c r="G591" s="117"/>
      <c r="H591" s="157"/>
      <c r="I591" s="117"/>
      <c r="J591" s="117"/>
      <c r="K591" s="117"/>
      <c r="L591" s="117"/>
      <c r="M591" s="117"/>
      <c r="N591" s="117"/>
      <c r="O591" s="117"/>
      <c r="P591" s="117"/>
      <c r="Q591" s="117"/>
      <c r="R591" s="117"/>
      <c r="S591" s="117"/>
      <c r="T591" s="117"/>
      <c r="U591" s="117"/>
      <c r="V591" s="117"/>
    </row>
    <row r="592" spans="3:22" ht="15.75" customHeight="1">
      <c r="C592" s="117"/>
      <c r="D592" s="115"/>
      <c r="E592" s="115"/>
      <c r="F592" s="115"/>
      <c r="G592" s="117"/>
      <c r="H592" s="157"/>
      <c r="I592" s="117"/>
      <c r="J592" s="117"/>
      <c r="K592" s="117"/>
      <c r="L592" s="117"/>
      <c r="M592" s="117"/>
      <c r="N592" s="117"/>
      <c r="O592" s="117"/>
      <c r="P592" s="117"/>
      <c r="Q592" s="117"/>
      <c r="R592" s="117"/>
      <c r="S592" s="117"/>
      <c r="T592" s="117"/>
      <c r="U592" s="117"/>
      <c r="V592" s="117"/>
    </row>
    <row r="593" spans="3:22" ht="15.75" customHeight="1">
      <c r="C593" s="117"/>
      <c r="D593" s="115"/>
      <c r="E593" s="115"/>
      <c r="F593" s="115"/>
      <c r="G593" s="117"/>
      <c r="H593" s="157"/>
      <c r="I593" s="117"/>
      <c r="J593" s="117"/>
      <c r="K593" s="117"/>
      <c r="L593" s="117"/>
      <c r="M593" s="117"/>
      <c r="N593" s="117"/>
      <c r="O593" s="117"/>
      <c r="P593" s="117"/>
      <c r="Q593" s="117"/>
      <c r="R593" s="117"/>
      <c r="S593" s="117"/>
      <c r="T593" s="117"/>
      <c r="U593" s="117"/>
      <c r="V593" s="117"/>
    </row>
    <row r="594" spans="3:22" ht="15.75" customHeight="1">
      <c r="C594" s="117"/>
      <c r="D594" s="115"/>
      <c r="E594" s="115"/>
      <c r="F594" s="115"/>
      <c r="G594" s="117"/>
      <c r="H594" s="157"/>
      <c r="I594" s="117"/>
      <c r="J594" s="117"/>
      <c r="K594" s="117"/>
      <c r="L594" s="117"/>
      <c r="M594" s="117"/>
      <c r="N594" s="117"/>
      <c r="O594" s="117"/>
      <c r="P594" s="117"/>
      <c r="Q594" s="117"/>
      <c r="R594" s="117"/>
      <c r="S594" s="117"/>
      <c r="T594" s="117"/>
      <c r="U594" s="117"/>
      <c r="V594" s="117"/>
    </row>
    <row r="595" spans="3:22" ht="15.75" customHeight="1">
      <c r="C595" s="117"/>
      <c r="D595" s="115"/>
      <c r="E595" s="115"/>
      <c r="F595" s="115"/>
      <c r="G595" s="117"/>
      <c r="H595" s="157"/>
      <c r="I595" s="117"/>
      <c r="J595" s="117"/>
      <c r="K595" s="117"/>
      <c r="L595" s="117"/>
      <c r="M595" s="117"/>
      <c r="N595" s="117"/>
      <c r="O595" s="117"/>
      <c r="P595" s="117"/>
      <c r="Q595" s="117"/>
      <c r="R595" s="117"/>
      <c r="S595" s="117"/>
      <c r="T595" s="117"/>
      <c r="U595" s="117"/>
      <c r="V595" s="117"/>
    </row>
    <row r="596" spans="3:22" ht="15.75" customHeight="1">
      <c r="C596" s="117"/>
      <c r="D596" s="115"/>
      <c r="E596" s="115"/>
      <c r="F596" s="115"/>
      <c r="G596" s="117"/>
      <c r="H596" s="157"/>
      <c r="I596" s="117"/>
      <c r="J596" s="117"/>
      <c r="K596" s="117"/>
      <c r="L596" s="117"/>
      <c r="M596" s="117"/>
      <c r="N596" s="117"/>
      <c r="O596" s="117"/>
      <c r="P596" s="117"/>
      <c r="Q596" s="117"/>
      <c r="R596" s="117"/>
      <c r="S596" s="117"/>
      <c r="T596" s="117"/>
      <c r="U596" s="117"/>
      <c r="V596" s="117"/>
    </row>
    <row r="597" spans="3:22" ht="15.75" customHeight="1">
      <c r="C597" s="117"/>
      <c r="D597" s="115"/>
      <c r="E597" s="115"/>
      <c r="F597" s="115"/>
      <c r="G597" s="117"/>
      <c r="H597" s="157"/>
      <c r="I597" s="117"/>
      <c r="J597" s="117"/>
      <c r="K597" s="117"/>
      <c r="L597" s="117"/>
      <c r="M597" s="117"/>
      <c r="N597" s="117"/>
      <c r="O597" s="117"/>
      <c r="P597" s="117"/>
      <c r="Q597" s="117"/>
      <c r="R597" s="117"/>
      <c r="S597" s="117"/>
      <c r="T597" s="117"/>
      <c r="U597" s="117"/>
      <c r="V597" s="117"/>
    </row>
    <row r="598" spans="3:22" ht="15.75" customHeight="1">
      <c r="C598" s="117"/>
      <c r="D598" s="115"/>
      <c r="E598" s="115"/>
      <c r="F598" s="115"/>
      <c r="G598" s="117"/>
      <c r="H598" s="157"/>
      <c r="I598" s="117"/>
      <c r="J598" s="117"/>
      <c r="K598" s="117"/>
      <c r="L598" s="117"/>
      <c r="M598" s="117"/>
      <c r="N598" s="117"/>
      <c r="O598" s="117"/>
      <c r="P598" s="117"/>
      <c r="Q598" s="117"/>
      <c r="R598" s="117"/>
      <c r="S598" s="117"/>
      <c r="T598" s="117"/>
      <c r="U598" s="117"/>
      <c r="V598" s="117"/>
    </row>
    <row r="599" spans="3:22" ht="15.75" customHeight="1">
      <c r="C599" s="117"/>
      <c r="D599" s="115"/>
      <c r="E599" s="115"/>
      <c r="F599" s="115"/>
      <c r="G599" s="117"/>
      <c r="H599" s="157"/>
      <c r="I599" s="117"/>
      <c r="J599" s="117"/>
      <c r="K599" s="117"/>
      <c r="L599" s="117"/>
      <c r="M599" s="117"/>
      <c r="N599" s="117"/>
      <c r="O599" s="117"/>
      <c r="P599" s="117"/>
      <c r="Q599" s="117"/>
      <c r="R599" s="117"/>
      <c r="S599" s="117"/>
      <c r="T599" s="117"/>
      <c r="U599" s="117"/>
      <c r="V599" s="117"/>
    </row>
    <row r="600" spans="3:22" ht="15.75" customHeight="1">
      <c r="C600" s="117"/>
      <c r="D600" s="115"/>
      <c r="E600" s="115"/>
      <c r="F600" s="115"/>
      <c r="G600" s="117"/>
      <c r="H600" s="157"/>
      <c r="I600" s="117"/>
      <c r="J600" s="117"/>
      <c r="K600" s="117"/>
      <c r="L600" s="117"/>
      <c r="M600" s="117"/>
      <c r="N600" s="117"/>
      <c r="O600" s="117"/>
      <c r="P600" s="117"/>
      <c r="Q600" s="117"/>
      <c r="R600" s="117"/>
      <c r="S600" s="117"/>
      <c r="T600" s="117"/>
      <c r="U600" s="117"/>
      <c r="V600" s="117"/>
    </row>
    <row r="601" spans="3:22" ht="15.75" customHeight="1">
      <c r="C601" s="117"/>
      <c r="D601" s="115"/>
      <c r="E601" s="115"/>
      <c r="F601" s="115"/>
      <c r="G601" s="117"/>
      <c r="H601" s="157"/>
      <c r="I601" s="117"/>
      <c r="J601" s="117"/>
      <c r="K601" s="117"/>
      <c r="L601" s="117"/>
      <c r="M601" s="117"/>
      <c r="N601" s="117"/>
      <c r="O601" s="117"/>
      <c r="P601" s="117"/>
      <c r="Q601" s="117"/>
      <c r="R601" s="117"/>
      <c r="S601" s="117"/>
      <c r="T601" s="117"/>
      <c r="U601" s="117"/>
      <c r="V601" s="117"/>
    </row>
    <row r="602" spans="3:22" ht="15.75" customHeight="1">
      <c r="C602" s="117"/>
      <c r="D602" s="115"/>
      <c r="E602" s="115"/>
      <c r="F602" s="115"/>
      <c r="G602" s="117"/>
      <c r="H602" s="157"/>
      <c r="I602" s="117"/>
      <c r="J602" s="117"/>
      <c r="K602" s="117"/>
      <c r="L602" s="117"/>
      <c r="M602" s="117"/>
      <c r="N602" s="117"/>
      <c r="O602" s="117"/>
      <c r="P602" s="117"/>
      <c r="Q602" s="117"/>
      <c r="R602" s="117"/>
      <c r="S602" s="117"/>
      <c r="T602" s="117"/>
      <c r="U602" s="117"/>
      <c r="V602" s="117"/>
    </row>
    <row r="603" spans="3:22" ht="15.75" customHeight="1">
      <c r="C603" s="117"/>
      <c r="D603" s="115"/>
      <c r="E603" s="115"/>
      <c r="F603" s="115"/>
      <c r="G603" s="117"/>
      <c r="H603" s="157"/>
      <c r="I603" s="117"/>
      <c r="J603" s="117"/>
      <c r="K603" s="117"/>
      <c r="L603" s="117"/>
      <c r="M603" s="117"/>
      <c r="N603" s="117"/>
      <c r="O603" s="117"/>
      <c r="P603" s="117"/>
      <c r="Q603" s="117"/>
      <c r="R603" s="117"/>
      <c r="S603" s="117"/>
      <c r="T603" s="117"/>
      <c r="U603" s="117"/>
      <c r="V603" s="117"/>
    </row>
    <row r="604" spans="3:22" ht="15.75" customHeight="1">
      <c r="C604" s="117"/>
      <c r="D604" s="115"/>
      <c r="E604" s="115"/>
      <c r="F604" s="115"/>
      <c r="G604" s="117"/>
      <c r="H604" s="157"/>
      <c r="I604" s="117"/>
      <c r="J604" s="117"/>
      <c r="K604" s="117"/>
      <c r="L604" s="117"/>
      <c r="M604" s="117"/>
      <c r="N604" s="117"/>
      <c r="O604" s="117"/>
      <c r="P604" s="117"/>
      <c r="Q604" s="117"/>
      <c r="R604" s="117"/>
      <c r="S604" s="117"/>
      <c r="T604" s="117"/>
      <c r="U604" s="117"/>
      <c r="V604" s="117"/>
    </row>
    <row r="605" spans="3:22" ht="15.75" customHeight="1">
      <c r="C605" s="117"/>
      <c r="D605" s="115"/>
      <c r="E605" s="115"/>
      <c r="F605" s="115"/>
      <c r="G605" s="117"/>
      <c r="H605" s="157"/>
      <c r="I605" s="117"/>
      <c r="J605" s="117"/>
      <c r="K605" s="117"/>
      <c r="L605" s="117"/>
      <c r="M605" s="117"/>
      <c r="N605" s="117"/>
      <c r="O605" s="117"/>
      <c r="P605" s="117"/>
      <c r="Q605" s="117"/>
      <c r="R605" s="117"/>
      <c r="S605" s="117"/>
      <c r="T605" s="117"/>
      <c r="U605" s="117"/>
      <c r="V605" s="117"/>
    </row>
    <row r="606" spans="3:22" ht="15.75" customHeight="1">
      <c r="C606" s="117"/>
      <c r="D606" s="115"/>
      <c r="E606" s="115"/>
      <c r="F606" s="115"/>
      <c r="G606" s="117"/>
      <c r="H606" s="157"/>
      <c r="I606" s="117"/>
      <c r="J606" s="117"/>
      <c r="K606" s="117"/>
      <c r="L606" s="117"/>
      <c r="M606" s="117"/>
      <c r="N606" s="117"/>
      <c r="O606" s="117"/>
      <c r="P606" s="117"/>
      <c r="Q606" s="117"/>
      <c r="R606" s="117"/>
      <c r="S606" s="117"/>
      <c r="T606" s="117"/>
      <c r="U606" s="117"/>
      <c r="V606" s="117"/>
    </row>
    <row r="607" spans="3:22" ht="15.75" customHeight="1">
      <c r="C607" s="117"/>
      <c r="D607" s="115"/>
      <c r="E607" s="115"/>
      <c r="F607" s="115"/>
      <c r="G607" s="117"/>
      <c r="H607" s="157"/>
      <c r="I607" s="117"/>
      <c r="J607" s="117"/>
      <c r="K607" s="117"/>
      <c r="L607" s="117"/>
      <c r="M607" s="117"/>
      <c r="N607" s="117"/>
      <c r="O607" s="117"/>
      <c r="P607" s="117"/>
      <c r="Q607" s="117"/>
      <c r="R607" s="117"/>
      <c r="S607" s="117"/>
      <c r="T607" s="117"/>
      <c r="U607" s="117"/>
      <c r="V607" s="117"/>
    </row>
    <row r="608" spans="3:22" ht="15.75" customHeight="1">
      <c r="C608" s="117"/>
      <c r="D608" s="115"/>
      <c r="E608" s="115"/>
      <c r="F608" s="115"/>
      <c r="G608" s="117"/>
      <c r="H608" s="157"/>
      <c r="I608" s="117"/>
      <c r="J608" s="117"/>
      <c r="K608" s="117"/>
      <c r="L608" s="117"/>
      <c r="M608" s="117"/>
      <c r="N608" s="117"/>
      <c r="O608" s="117"/>
      <c r="P608" s="117"/>
      <c r="Q608" s="117"/>
      <c r="R608" s="117"/>
      <c r="S608" s="117"/>
      <c r="T608" s="117"/>
      <c r="U608" s="117"/>
      <c r="V608" s="117"/>
    </row>
    <row r="609" spans="3:22" ht="15.75" customHeight="1">
      <c r="C609" s="117"/>
      <c r="D609" s="115"/>
      <c r="E609" s="115"/>
      <c r="F609" s="115"/>
      <c r="G609" s="117"/>
      <c r="H609" s="157"/>
      <c r="I609" s="117"/>
      <c r="J609" s="117"/>
      <c r="K609" s="117"/>
      <c r="L609" s="117"/>
      <c r="M609" s="117"/>
      <c r="N609" s="117"/>
      <c r="O609" s="117"/>
      <c r="P609" s="117"/>
      <c r="Q609" s="117"/>
      <c r="R609" s="117"/>
      <c r="S609" s="117"/>
      <c r="T609" s="117"/>
      <c r="U609" s="117"/>
      <c r="V609" s="117"/>
    </row>
    <row r="610" spans="3:22" ht="15.75" customHeight="1">
      <c r="C610" s="117"/>
      <c r="D610" s="115"/>
      <c r="E610" s="115"/>
      <c r="F610" s="115"/>
      <c r="G610" s="117"/>
      <c r="H610" s="157"/>
      <c r="I610" s="117"/>
      <c r="J610" s="117"/>
      <c r="K610" s="117"/>
      <c r="L610" s="117"/>
      <c r="M610" s="117"/>
      <c r="N610" s="117"/>
      <c r="O610" s="117"/>
      <c r="P610" s="117"/>
      <c r="Q610" s="117"/>
      <c r="R610" s="117"/>
      <c r="S610" s="117"/>
      <c r="T610" s="117"/>
      <c r="U610" s="117"/>
      <c r="V610" s="117"/>
    </row>
    <row r="611" spans="3:22" ht="15.75" customHeight="1">
      <c r="C611" s="117"/>
      <c r="D611" s="115"/>
      <c r="E611" s="115"/>
      <c r="F611" s="115"/>
      <c r="G611" s="117"/>
      <c r="H611" s="157"/>
      <c r="I611" s="117"/>
      <c r="J611" s="117"/>
      <c r="K611" s="117"/>
      <c r="L611" s="117"/>
      <c r="M611" s="117"/>
      <c r="N611" s="117"/>
      <c r="O611" s="117"/>
      <c r="P611" s="117"/>
      <c r="Q611" s="117"/>
      <c r="R611" s="117"/>
      <c r="S611" s="117"/>
      <c r="T611" s="117"/>
      <c r="U611" s="117"/>
      <c r="V611" s="117"/>
    </row>
    <row r="612" spans="3:22" ht="15.75" customHeight="1">
      <c r="C612" s="117"/>
      <c r="D612" s="115"/>
      <c r="E612" s="115"/>
      <c r="F612" s="115"/>
      <c r="G612" s="117"/>
      <c r="H612" s="157"/>
      <c r="I612" s="117"/>
      <c r="J612" s="117"/>
      <c r="K612" s="117"/>
      <c r="L612" s="117"/>
      <c r="M612" s="117"/>
      <c r="N612" s="117"/>
      <c r="O612" s="117"/>
      <c r="P612" s="117"/>
      <c r="Q612" s="117"/>
      <c r="R612" s="117"/>
      <c r="S612" s="117"/>
      <c r="T612" s="117"/>
      <c r="U612" s="117"/>
      <c r="V612" s="117"/>
    </row>
    <row r="613" spans="3:22" ht="15.75" customHeight="1">
      <c r="C613" s="117"/>
      <c r="D613" s="115"/>
      <c r="E613" s="115"/>
      <c r="F613" s="115"/>
      <c r="G613" s="117"/>
      <c r="H613" s="157"/>
      <c r="I613" s="117"/>
      <c r="J613" s="117"/>
      <c r="K613" s="117"/>
      <c r="L613" s="117"/>
      <c r="M613" s="117"/>
      <c r="N613" s="117"/>
      <c r="O613" s="117"/>
      <c r="P613" s="117"/>
      <c r="Q613" s="117"/>
      <c r="R613" s="117"/>
      <c r="S613" s="117"/>
      <c r="T613" s="117"/>
      <c r="U613" s="117"/>
      <c r="V613" s="117"/>
    </row>
    <row r="614" spans="3:22" ht="15.75" customHeight="1">
      <c r="C614" s="117"/>
      <c r="D614" s="115"/>
      <c r="E614" s="115"/>
      <c r="F614" s="115"/>
      <c r="G614" s="117"/>
      <c r="H614" s="157"/>
      <c r="I614" s="117"/>
      <c r="J614" s="117"/>
      <c r="K614" s="117"/>
      <c r="L614" s="117"/>
      <c r="M614" s="117"/>
      <c r="N614" s="117"/>
      <c r="O614" s="117"/>
      <c r="P614" s="117"/>
      <c r="Q614" s="117"/>
      <c r="R614" s="117"/>
      <c r="S614" s="117"/>
      <c r="T614" s="117"/>
      <c r="U614" s="117"/>
      <c r="V614" s="117"/>
    </row>
    <row r="615" spans="3:22" ht="15.75" customHeight="1">
      <c r="C615" s="117"/>
      <c r="D615" s="115"/>
      <c r="E615" s="115"/>
      <c r="F615" s="115"/>
      <c r="G615" s="117"/>
      <c r="H615" s="157"/>
      <c r="I615" s="117"/>
      <c r="J615" s="117"/>
      <c r="K615" s="117"/>
      <c r="L615" s="117"/>
      <c r="M615" s="117"/>
      <c r="N615" s="117"/>
      <c r="O615" s="117"/>
      <c r="P615" s="117"/>
      <c r="Q615" s="117"/>
      <c r="R615" s="117"/>
      <c r="S615" s="117"/>
      <c r="T615" s="117"/>
      <c r="U615" s="117"/>
      <c r="V615" s="117"/>
    </row>
    <row r="616" spans="3:22" ht="15.75" customHeight="1">
      <c r="C616" s="117"/>
      <c r="D616" s="115"/>
      <c r="E616" s="115"/>
      <c r="F616" s="115"/>
      <c r="G616" s="117"/>
      <c r="H616" s="157"/>
      <c r="I616" s="117"/>
      <c r="J616" s="117"/>
      <c r="K616" s="117"/>
      <c r="L616" s="117"/>
      <c r="M616" s="117"/>
      <c r="N616" s="117"/>
      <c r="O616" s="117"/>
      <c r="P616" s="117"/>
      <c r="Q616" s="117"/>
      <c r="R616" s="117"/>
      <c r="S616" s="117"/>
      <c r="T616" s="117"/>
      <c r="U616" s="117"/>
      <c r="V616" s="117"/>
    </row>
    <row r="617" spans="3:22" ht="15.75" customHeight="1">
      <c r="C617" s="117"/>
      <c r="D617" s="115"/>
      <c r="E617" s="115"/>
      <c r="F617" s="115"/>
      <c r="G617" s="117"/>
      <c r="H617" s="157"/>
      <c r="I617" s="117"/>
      <c r="J617" s="117"/>
      <c r="K617" s="117"/>
      <c r="L617" s="117"/>
      <c r="M617" s="117"/>
      <c r="N617" s="117"/>
      <c r="O617" s="117"/>
      <c r="P617" s="117"/>
      <c r="Q617" s="117"/>
      <c r="R617" s="117"/>
      <c r="S617" s="117"/>
      <c r="T617" s="117"/>
      <c r="U617" s="117"/>
      <c r="V617" s="117"/>
    </row>
    <row r="618" spans="3:22" ht="15.75" customHeight="1">
      <c r="C618" s="117"/>
      <c r="D618" s="115"/>
      <c r="E618" s="115"/>
      <c r="F618" s="115"/>
      <c r="G618" s="117"/>
      <c r="H618" s="157"/>
      <c r="I618" s="117"/>
      <c r="J618" s="117"/>
      <c r="K618" s="117"/>
      <c r="L618" s="117"/>
      <c r="M618" s="117"/>
      <c r="N618" s="117"/>
      <c r="O618" s="117"/>
      <c r="P618" s="117"/>
      <c r="Q618" s="117"/>
      <c r="R618" s="117"/>
      <c r="S618" s="117"/>
      <c r="T618" s="117"/>
      <c r="U618" s="117"/>
      <c r="V618" s="117"/>
    </row>
    <row r="619" spans="3:22" ht="15.75" customHeight="1">
      <c r="C619" s="117"/>
      <c r="D619" s="115"/>
      <c r="E619" s="115"/>
      <c r="F619" s="115"/>
      <c r="G619" s="117"/>
      <c r="H619" s="157"/>
      <c r="I619" s="117"/>
      <c r="J619" s="117"/>
      <c r="K619" s="117"/>
      <c r="L619" s="117"/>
      <c r="M619" s="117"/>
      <c r="N619" s="117"/>
      <c r="O619" s="117"/>
      <c r="P619" s="117"/>
      <c r="Q619" s="117"/>
      <c r="R619" s="117"/>
      <c r="S619" s="117"/>
      <c r="T619" s="117"/>
      <c r="U619" s="117"/>
      <c r="V619" s="117"/>
    </row>
    <row r="620" spans="3:22" ht="15.75" customHeight="1">
      <c r="C620" s="117"/>
      <c r="D620" s="115"/>
      <c r="E620" s="115"/>
      <c r="F620" s="115"/>
      <c r="G620" s="117"/>
      <c r="H620" s="157"/>
      <c r="I620" s="117"/>
      <c r="J620" s="117"/>
      <c r="K620" s="117"/>
      <c r="L620" s="117"/>
      <c r="M620" s="117"/>
      <c r="N620" s="117"/>
      <c r="O620" s="117"/>
      <c r="P620" s="117"/>
      <c r="Q620" s="117"/>
      <c r="R620" s="117"/>
      <c r="S620" s="117"/>
      <c r="T620" s="117"/>
      <c r="U620" s="117"/>
      <c r="V620" s="117"/>
    </row>
    <row r="621" spans="3:22" ht="15.75" customHeight="1">
      <c r="C621" s="117"/>
      <c r="D621" s="115"/>
      <c r="E621" s="115"/>
      <c r="F621" s="115"/>
      <c r="G621" s="117"/>
      <c r="H621" s="157"/>
      <c r="I621" s="117"/>
      <c r="J621" s="117"/>
      <c r="K621" s="117"/>
      <c r="L621" s="117"/>
      <c r="M621" s="117"/>
      <c r="N621" s="117"/>
      <c r="O621" s="117"/>
      <c r="P621" s="117"/>
      <c r="Q621" s="117"/>
      <c r="R621" s="117"/>
      <c r="S621" s="117"/>
      <c r="T621" s="117"/>
      <c r="U621" s="117"/>
      <c r="V621" s="117"/>
    </row>
    <row r="622" spans="3:22" ht="15.75" customHeight="1">
      <c r="C622" s="117"/>
      <c r="D622" s="115"/>
      <c r="E622" s="115"/>
      <c r="F622" s="115"/>
      <c r="G622" s="117"/>
      <c r="H622" s="157"/>
      <c r="I622" s="117"/>
      <c r="J622" s="117"/>
      <c r="K622" s="117"/>
      <c r="L622" s="117"/>
      <c r="M622" s="117"/>
      <c r="N622" s="117"/>
      <c r="O622" s="117"/>
      <c r="P622" s="117"/>
      <c r="Q622" s="117"/>
      <c r="R622" s="117"/>
      <c r="S622" s="117"/>
      <c r="T622" s="117"/>
      <c r="U622" s="117"/>
      <c r="V622" s="117"/>
    </row>
    <row r="623" spans="3:22" ht="15.75" customHeight="1">
      <c r="C623" s="117"/>
      <c r="D623" s="115"/>
      <c r="E623" s="115"/>
      <c r="F623" s="115"/>
      <c r="G623" s="117"/>
      <c r="H623" s="157"/>
      <c r="I623" s="117"/>
      <c r="J623" s="117"/>
      <c r="K623" s="117"/>
      <c r="L623" s="117"/>
      <c r="M623" s="117"/>
      <c r="N623" s="117"/>
      <c r="O623" s="117"/>
      <c r="P623" s="117"/>
      <c r="Q623" s="117"/>
      <c r="R623" s="117"/>
      <c r="S623" s="117"/>
      <c r="T623" s="117"/>
      <c r="U623" s="117"/>
      <c r="V623" s="117"/>
    </row>
    <row r="624" spans="3:22" ht="15.75" customHeight="1">
      <c r="C624" s="117"/>
      <c r="D624" s="115"/>
      <c r="E624" s="115"/>
      <c r="F624" s="115"/>
      <c r="G624" s="117"/>
      <c r="H624" s="157"/>
      <c r="I624" s="117"/>
      <c r="J624" s="117"/>
      <c r="K624" s="117"/>
      <c r="L624" s="117"/>
      <c r="M624" s="117"/>
      <c r="N624" s="117"/>
      <c r="O624" s="117"/>
      <c r="P624" s="117"/>
      <c r="Q624" s="117"/>
      <c r="R624" s="117"/>
      <c r="S624" s="117"/>
      <c r="T624" s="117"/>
      <c r="U624" s="117"/>
      <c r="V624" s="117"/>
    </row>
    <row r="625" spans="3:22" ht="15.75" customHeight="1">
      <c r="C625" s="117"/>
      <c r="D625" s="115"/>
      <c r="E625" s="115"/>
      <c r="F625" s="115"/>
      <c r="G625" s="117"/>
      <c r="H625" s="157"/>
      <c r="I625" s="117"/>
      <c r="J625" s="117"/>
      <c r="K625" s="117"/>
      <c r="L625" s="117"/>
      <c r="M625" s="117"/>
      <c r="N625" s="117"/>
      <c r="O625" s="117"/>
      <c r="P625" s="117"/>
      <c r="Q625" s="117"/>
      <c r="R625" s="117"/>
      <c r="S625" s="117"/>
      <c r="T625" s="117"/>
      <c r="U625" s="117"/>
      <c r="V625" s="117"/>
    </row>
    <row r="626" spans="3:22" ht="15.75" customHeight="1">
      <c r="C626" s="117"/>
      <c r="D626" s="115"/>
      <c r="E626" s="115"/>
      <c r="F626" s="115"/>
      <c r="G626" s="117"/>
      <c r="H626" s="157"/>
      <c r="I626" s="117"/>
      <c r="J626" s="117"/>
      <c r="K626" s="117"/>
      <c r="L626" s="117"/>
      <c r="M626" s="117"/>
      <c r="N626" s="117"/>
      <c r="O626" s="117"/>
      <c r="P626" s="117"/>
      <c r="Q626" s="117"/>
      <c r="R626" s="117"/>
      <c r="S626" s="117"/>
      <c r="T626" s="117"/>
      <c r="U626" s="117"/>
      <c r="V626" s="117"/>
    </row>
    <row r="627" spans="3:22" ht="15.75" customHeight="1">
      <c r="C627" s="117"/>
      <c r="D627" s="115"/>
      <c r="E627" s="115"/>
      <c r="F627" s="115"/>
      <c r="G627" s="117"/>
      <c r="H627" s="157"/>
      <c r="I627" s="117"/>
      <c r="J627" s="117"/>
      <c r="K627" s="117"/>
      <c r="L627" s="117"/>
      <c r="M627" s="117"/>
      <c r="N627" s="117"/>
      <c r="O627" s="117"/>
      <c r="P627" s="117"/>
      <c r="Q627" s="117"/>
      <c r="R627" s="117"/>
      <c r="S627" s="117"/>
      <c r="T627" s="117"/>
      <c r="U627" s="117"/>
      <c r="V627" s="117"/>
    </row>
    <row r="628" spans="3:22" ht="15.75" customHeight="1">
      <c r="C628" s="117"/>
      <c r="D628" s="115"/>
      <c r="E628" s="115"/>
      <c r="F628" s="115"/>
      <c r="G628" s="117"/>
      <c r="H628" s="157"/>
      <c r="I628" s="117"/>
      <c r="J628" s="117"/>
      <c r="K628" s="117"/>
      <c r="L628" s="117"/>
      <c r="M628" s="117"/>
      <c r="N628" s="117"/>
      <c r="O628" s="117"/>
      <c r="P628" s="117"/>
      <c r="Q628" s="117"/>
      <c r="R628" s="117"/>
      <c r="S628" s="117"/>
      <c r="T628" s="117"/>
      <c r="U628" s="117"/>
      <c r="V628" s="117"/>
    </row>
    <row r="629" spans="3:22" ht="15.75" customHeight="1">
      <c r="C629" s="117"/>
      <c r="D629" s="115"/>
      <c r="E629" s="115"/>
      <c r="F629" s="115"/>
      <c r="G629" s="117"/>
      <c r="H629" s="157"/>
      <c r="I629" s="117"/>
      <c r="J629" s="117"/>
      <c r="K629" s="117"/>
      <c r="L629" s="117"/>
      <c r="M629" s="117"/>
      <c r="N629" s="117"/>
      <c r="O629" s="117"/>
      <c r="P629" s="117"/>
      <c r="Q629" s="117"/>
      <c r="R629" s="117"/>
      <c r="S629" s="117"/>
      <c r="T629" s="117"/>
      <c r="U629" s="117"/>
      <c r="V629" s="117"/>
    </row>
    <row r="630" spans="3:22" ht="15.75" customHeight="1">
      <c r="C630" s="117"/>
      <c r="D630" s="115"/>
      <c r="E630" s="115"/>
      <c r="F630" s="115"/>
      <c r="G630" s="117"/>
      <c r="H630" s="157"/>
      <c r="I630" s="117"/>
      <c r="J630" s="117"/>
      <c r="K630" s="117"/>
      <c r="L630" s="117"/>
      <c r="M630" s="117"/>
      <c r="N630" s="117"/>
      <c r="O630" s="117"/>
      <c r="P630" s="117"/>
      <c r="Q630" s="117"/>
      <c r="R630" s="117"/>
      <c r="S630" s="117"/>
      <c r="T630" s="117"/>
      <c r="U630" s="117"/>
      <c r="V630" s="117"/>
    </row>
    <row r="631" spans="3:22" ht="15.75" customHeight="1">
      <c r="C631" s="117"/>
      <c r="D631" s="115"/>
      <c r="E631" s="115"/>
      <c r="F631" s="115"/>
      <c r="G631" s="117"/>
      <c r="H631" s="157"/>
      <c r="I631" s="117"/>
      <c r="J631" s="117"/>
      <c r="K631" s="117"/>
      <c r="L631" s="117"/>
      <c r="M631" s="117"/>
      <c r="N631" s="117"/>
      <c r="O631" s="117"/>
      <c r="P631" s="117"/>
      <c r="Q631" s="117"/>
      <c r="R631" s="117"/>
      <c r="S631" s="117"/>
      <c r="T631" s="117"/>
      <c r="U631" s="117"/>
      <c r="V631" s="117"/>
    </row>
    <row r="632" spans="3:22" ht="15.75" customHeight="1">
      <c r="C632" s="117"/>
      <c r="D632" s="115"/>
      <c r="E632" s="115"/>
      <c r="F632" s="115"/>
      <c r="G632" s="117"/>
      <c r="H632" s="157"/>
      <c r="I632" s="117"/>
      <c r="J632" s="117"/>
      <c r="K632" s="117"/>
      <c r="L632" s="117"/>
      <c r="M632" s="117"/>
      <c r="N632" s="117"/>
      <c r="O632" s="117"/>
      <c r="P632" s="117"/>
      <c r="Q632" s="117"/>
      <c r="R632" s="117"/>
      <c r="S632" s="117"/>
      <c r="T632" s="117"/>
      <c r="U632" s="117"/>
      <c r="V632" s="117"/>
    </row>
    <row r="633" spans="3:22" ht="15.75" customHeight="1">
      <c r="C633" s="117"/>
      <c r="D633" s="115"/>
      <c r="E633" s="115"/>
      <c r="F633" s="115"/>
      <c r="G633" s="117"/>
      <c r="H633" s="157"/>
      <c r="I633" s="117"/>
      <c r="J633" s="117"/>
      <c r="K633" s="117"/>
      <c r="L633" s="117"/>
      <c r="M633" s="117"/>
      <c r="N633" s="117"/>
      <c r="O633" s="117"/>
      <c r="P633" s="117"/>
      <c r="Q633" s="117"/>
      <c r="R633" s="117"/>
      <c r="S633" s="117"/>
      <c r="T633" s="117"/>
      <c r="U633" s="117"/>
      <c r="V633" s="117"/>
    </row>
    <row r="634" spans="3:22" ht="15.75" customHeight="1">
      <c r="C634" s="117"/>
      <c r="D634" s="115"/>
      <c r="E634" s="115"/>
      <c r="F634" s="115"/>
      <c r="G634" s="117"/>
      <c r="H634" s="157"/>
      <c r="I634" s="117"/>
      <c r="J634" s="117"/>
      <c r="K634" s="117"/>
      <c r="L634" s="117"/>
      <c r="M634" s="117"/>
      <c r="N634" s="117"/>
      <c r="O634" s="117"/>
      <c r="P634" s="117"/>
      <c r="Q634" s="117"/>
      <c r="R634" s="117"/>
      <c r="S634" s="117"/>
      <c r="T634" s="117"/>
      <c r="U634" s="117"/>
      <c r="V634" s="117"/>
    </row>
    <row r="635" spans="3:22" ht="15.75" customHeight="1">
      <c r="C635" s="117"/>
      <c r="D635" s="115"/>
      <c r="E635" s="115"/>
      <c r="F635" s="115"/>
      <c r="G635" s="117"/>
      <c r="H635" s="157"/>
      <c r="I635" s="117"/>
      <c r="J635" s="117"/>
      <c r="K635" s="117"/>
      <c r="L635" s="117"/>
      <c r="M635" s="117"/>
      <c r="N635" s="117"/>
      <c r="O635" s="117"/>
      <c r="P635" s="117"/>
      <c r="Q635" s="117"/>
      <c r="R635" s="117"/>
      <c r="S635" s="117"/>
      <c r="T635" s="117"/>
      <c r="U635" s="117"/>
      <c r="V635" s="117"/>
    </row>
    <row r="636" spans="3:22" ht="15.75" customHeight="1">
      <c r="C636" s="117"/>
      <c r="D636" s="115"/>
      <c r="E636" s="115"/>
      <c r="F636" s="115"/>
      <c r="G636" s="117"/>
      <c r="H636" s="157"/>
      <c r="I636" s="117"/>
      <c r="J636" s="117"/>
      <c r="K636" s="117"/>
      <c r="L636" s="117"/>
      <c r="M636" s="117"/>
      <c r="N636" s="117"/>
      <c r="O636" s="117"/>
      <c r="P636" s="117"/>
      <c r="Q636" s="117"/>
      <c r="R636" s="117"/>
      <c r="S636" s="117"/>
      <c r="T636" s="117"/>
      <c r="U636" s="117"/>
      <c r="V636" s="117"/>
    </row>
    <row r="637" spans="3:22" ht="15.75" customHeight="1">
      <c r="C637" s="117"/>
      <c r="D637" s="115"/>
      <c r="E637" s="115"/>
      <c r="F637" s="115"/>
      <c r="G637" s="117"/>
      <c r="H637" s="157"/>
      <c r="I637" s="117"/>
      <c r="J637" s="117"/>
      <c r="K637" s="117"/>
      <c r="L637" s="117"/>
      <c r="M637" s="117"/>
      <c r="N637" s="117"/>
      <c r="O637" s="117"/>
      <c r="P637" s="117"/>
      <c r="Q637" s="117"/>
      <c r="R637" s="117"/>
      <c r="S637" s="117"/>
      <c r="T637" s="117"/>
      <c r="U637" s="117"/>
      <c r="V637" s="117"/>
    </row>
    <row r="638" spans="3:22" ht="15.75" customHeight="1">
      <c r="C638" s="117"/>
      <c r="D638" s="115"/>
      <c r="E638" s="115"/>
      <c r="F638" s="115"/>
      <c r="G638" s="117"/>
      <c r="H638" s="157"/>
      <c r="I638" s="117"/>
      <c r="J638" s="117"/>
      <c r="K638" s="117"/>
      <c r="L638" s="117"/>
      <c r="M638" s="117"/>
      <c r="N638" s="117"/>
      <c r="O638" s="117"/>
      <c r="P638" s="117"/>
      <c r="Q638" s="117"/>
      <c r="R638" s="117"/>
      <c r="S638" s="117"/>
      <c r="T638" s="117"/>
      <c r="U638" s="117"/>
      <c r="V638" s="117"/>
    </row>
    <row r="639" spans="3:22" ht="15.75" customHeight="1">
      <c r="C639" s="117"/>
      <c r="D639" s="115"/>
      <c r="E639" s="115"/>
      <c r="F639" s="115"/>
      <c r="G639" s="117"/>
      <c r="H639" s="157"/>
      <c r="I639" s="117"/>
      <c r="J639" s="117"/>
      <c r="K639" s="117"/>
      <c r="L639" s="117"/>
      <c r="M639" s="117"/>
      <c r="N639" s="117"/>
      <c r="O639" s="117"/>
      <c r="P639" s="117"/>
      <c r="Q639" s="117"/>
      <c r="R639" s="117"/>
      <c r="S639" s="117"/>
      <c r="T639" s="117"/>
      <c r="U639" s="117"/>
      <c r="V639" s="117"/>
    </row>
    <row r="640" spans="3:22" ht="15.75" customHeight="1">
      <c r="C640" s="117"/>
      <c r="D640" s="115"/>
      <c r="E640" s="115"/>
      <c r="F640" s="115"/>
      <c r="G640" s="117"/>
      <c r="H640" s="157"/>
      <c r="I640" s="117"/>
      <c r="J640" s="117"/>
      <c r="K640" s="117"/>
      <c r="L640" s="117"/>
      <c r="M640" s="117"/>
      <c r="N640" s="117"/>
      <c r="O640" s="117"/>
      <c r="P640" s="117"/>
      <c r="Q640" s="117"/>
      <c r="R640" s="117"/>
      <c r="S640" s="117"/>
      <c r="T640" s="117"/>
      <c r="U640" s="117"/>
      <c r="V640" s="117"/>
    </row>
    <row r="641" spans="3:22" ht="15.75" customHeight="1">
      <c r="C641" s="117"/>
      <c r="D641" s="115"/>
      <c r="E641" s="115"/>
      <c r="F641" s="115"/>
      <c r="G641" s="117"/>
      <c r="H641" s="157"/>
      <c r="I641" s="117"/>
      <c r="J641" s="117"/>
      <c r="K641" s="117"/>
      <c r="L641" s="117"/>
      <c r="M641" s="117"/>
      <c r="N641" s="117"/>
      <c r="O641" s="117"/>
      <c r="P641" s="117"/>
      <c r="Q641" s="117"/>
      <c r="R641" s="117"/>
      <c r="S641" s="117"/>
      <c r="T641" s="117"/>
      <c r="U641" s="117"/>
      <c r="V641" s="117"/>
    </row>
    <row r="642" spans="3:22" ht="15.75" customHeight="1">
      <c r="C642" s="117"/>
      <c r="D642" s="115"/>
      <c r="E642" s="115"/>
      <c r="F642" s="115"/>
      <c r="G642" s="117"/>
      <c r="H642" s="157"/>
      <c r="I642" s="117"/>
      <c r="J642" s="117"/>
      <c r="K642" s="117"/>
      <c r="L642" s="117"/>
      <c r="M642" s="117"/>
      <c r="N642" s="117"/>
      <c r="O642" s="117"/>
      <c r="P642" s="117"/>
      <c r="Q642" s="117"/>
      <c r="R642" s="117"/>
      <c r="S642" s="117"/>
      <c r="T642" s="117"/>
      <c r="U642" s="117"/>
      <c r="V642" s="117"/>
    </row>
    <row r="643" spans="3:22" ht="15.75" customHeight="1">
      <c r="C643" s="117"/>
      <c r="D643" s="115"/>
      <c r="E643" s="115"/>
      <c r="F643" s="115"/>
      <c r="G643" s="117"/>
      <c r="H643" s="157"/>
      <c r="I643" s="117"/>
      <c r="J643" s="117"/>
      <c r="K643" s="117"/>
      <c r="L643" s="117"/>
      <c r="M643" s="117"/>
      <c r="N643" s="117"/>
      <c r="O643" s="117"/>
      <c r="P643" s="117"/>
      <c r="Q643" s="117"/>
      <c r="R643" s="117"/>
      <c r="S643" s="117"/>
      <c r="T643" s="117"/>
      <c r="U643" s="117"/>
      <c r="V643" s="117"/>
    </row>
    <row r="644" spans="3:22" ht="15.75" customHeight="1">
      <c r="C644" s="117"/>
      <c r="D644" s="115"/>
      <c r="E644" s="115"/>
      <c r="F644" s="115"/>
      <c r="G644" s="117"/>
      <c r="H644" s="157"/>
      <c r="I644" s="117"/>
      <c r="J644" s="117"/>
      <c r="K644" s="117"/>
      <c r="L644" s="117"/>
      <c r="M644" s="117"/>
      <c r="N644" s="117"/>
      <c r="O644" s="117"/>
      <c r="P644" s="117"/>
      <c r="Q644" s="117"/>
      <c r="R644" s="117"/>
      <c r="S644" s="117"/>
      <c r="T644" s="117"/>
      <c r="U644" s="117"/>
      <c r="V644" s="117"/>
    </row>
    <row r="645" spans="3:22" ht="15.75" customHeight="1">
      <c r="C645" s="117"/>
      <c r="D645" s="115"/>
      <c r="E645" s="115"/>
      <c r="F645" s="115"/>
      <c r="G645" s="117"/>
      <c r="H645" s="157"/>
      <c r="I645" s="117"/>
      <c r="J645" s="117"/>
      <c r="K645" s="117"/>
      <c r="L645" s="117"/>
      <c r="M645" s="117"/>
      <c r="N645" s="117"/>
      <c r="O645" s="117"/>
      <c r="P645" s="117"/>
      <c r="Q645" s="117"/>
      <c r="R645" s="117"/>
      <c r="S645" s="117"/>
      <c r="T645" s="117"/>
      <c r="U645" s="117"/>
      <c r="V645" s="117"/>
    </row>
    <row r="646" spans="3:22" ht="15.75" customHeight="1">
      <c r="C646" s="117"/>
      <c r="D646" s="115"/>
      <c r="E646" s="115"/>
      <c r="F646" s="115"/>
      <c r="G646" s="117"/>
      <c r="H646" s="157"/>
      <c r="I646" s="117"/>
      <c r="J646" s="117"/>
      <c r="K646" s="117"/>
      <c r="L646" s="117"/>
      <c r="M646" s="117"/>
      <c r="N646" s="117"/>
      <c r="O646" s="117"/>
      <c r="P646" s="117"/>
      <c r="Q646" s="117"/>
      <c r="R646" s="117"/>
      <c r="S646" s="117"/>
      <c r="T646" s="117"/>
      <c r="U646" s="117"/>
      <c r="V646" s="117"/>
    </row>
    <row r="647" spans="3:22" ht="15.75" customHeight="1">
      <c r="C647" s="117"/>
      <c r="D647" s="115"/>
      <c r="E647" s="115"/>
      <c r="F647" s="115"/>
      <c r="G647" s="117"/>
      <c r="H647" s="157"/>
      <c r="I647" s="117"/>
      <c r="J647" s="117"/>
      <c r="K647" s="117"/>
      <c r="L647" s="117"/>
      <c r="M647" s="117"/>
      <c r="N647" s="117"/>
      <c r="O647" s="117"/>
      <c r="P647" s="117"/>
      <c r="Q647" s="117"/>
      <c r="R647" s="117"/>
      <c r="S647" s="117"/>
      <c r="T647" s="117"/>
      <c r="U647" s="117"/>
      <c r="V647" s="117"/>
    </row>
    <row r="648" spans="3:22" ht="15.75" customHeight="1">
      <c r="C648" s="117"/>
      <c r="D648" s="115"/>
      <c r="E648" s="115"/>
      <c r="F648" s="115"/>
      <c r="G648" s="117"/>
      <c r="H648" s="157"/>
      <c r="I648" s="117"/>
      <c r="J648" s="117"/>
      <c r="K648" s="117"/>
      <c r="L648" s="117"/>
      <c r="M648" s="117"/>
      <c r="N648" s="117"/>
      <c r="O648" s="117"/>
      <c r="P648" s="117"/>
      <c r="Q648" s="117"/>
      <c r="R648" s="117"/>
      <c r="S648" s="117"/>
      <c r="T648" s="117"/>
      <c r="U648" s="117"/>
      <c r="V648" s="117"/>
    </row>
    <row r="649" spans="3:22" ht="15.75" customHeight="1">
      <c r="C649" s="117"/>
      <c r="D649" s="115"/>
      <c r="E649" s="115"/>
      <c r="F649" s="115"/>
      <c r="G649" s="117"/>
      <c r="H649" s="157"/>
      <c r="I649" s="117"/>
      <c r="J649" s="117"/>
      <c r="K649" s="117"/>
      <c r="L649" s="117"/>
      <c r="M649" s="117"/>
      <c r="N649" s="117"/>
      <c r="O649" s="117"/>
      <c r="P649" s="117"/>
      <c r="Q649" s="117"/>
      <c r="R649" s="117"/>
      <c r="S649" s="117"/>
      <c r="T649" s="117"/>
      <c r="U649" s="117"/>
      <c r="V649" s="117"/>
    </row>
    <row r="650" spans="3:22" ht="15.75" customHeight="1">
      <c r="C650" s="117"/>
      <c r="D650" s="115"/>
      <c r="E650" s="115"/>
      <c r="F650" s="115"/>
      <c r="G650" s="117"/>
      <c r="H650" s="157"/>
      <c r="I650" s="117"/>
      <c r="J650" s="117"/>
      <c r="K650" s="117"/>
      <c r="L650" s="117"/>
      <c r="M650" s="117"/>
      <c r="N650" s="117"/>
      <c r="O650" s="117"/>
      <c r="P650" s="117"/>
      <c r="Q650" s="117"/>
      <c r="R650" s="117"/>
      <c r="S650" s="117"/>
      <c r="T650" s="117"/>
      <c r="U650" s="117"/>
      <c r="V650" s="117"/>
    </row>
    <row r="651" spans="3:22" ht="15.75" customHeight="1">
      <c r="C651" s="117"/>
      <c r="D651" s="115"/>
      <c r="E651" s="115"/>
      <c r="F651" s="115"/>
      <c r="G651" s="117"/>
      <c r="H651" s="157"/>
      <c r="I651" s="117"/>
      <c r="J651" s="117"/>
      <c r="K651" s="117"/>
      <c r="L651" s="117"/>
      <c r="M651" s="117"/>
      <c r="N651" s="117"/>
      <c r="O651" s="117"/>
      <c r="P651" s="117"/>
      <c r="Q651" s="117"/>
      <c r="R651" s="117"/>
      <c r="S651" s="117"/>
      <c r="T651" s="117"/>
      <c r="U651" s="117"/>
      <c r="V651" s="117"/>
    </row>
    <row r="652" spans="3:22" ht="15.75" customHeight="1">
      <c r="C652" s="117"/>
      <c r="D652" s="115"/>
      <c r="E652" s="115"/>
      <c r="F652" s="115"/>
      <c r="G652" s="117"/>
      <c r="H652" s="157"/>
      <c r="I652" s="117"/>
      <c r="J652" s="117"/>
      <c r="K652" s="117"/>
      <c r="L652" s="117"/>
      <c r="M652" s="117"/>
      <c r="N652" s="117"/>
      <c r="O652" s="117"/>
      <c r="P652" s="117"/>
      <c r="Q652" s="117"/>
      <c r="R652" s="117"/>
      <c r="S652" s="117"/>
      <c r="T652" s="117"/>
      <c r="U652" s="117"/>
      <c r="V652" s="117"/>
    </row>
    <row r="653" spans="3:22" ht="15.75" customHeight="1">
      <c r="C653" s="117"/>
      <c r="D653" s="115"/>
      <c r="E653" s="115"/>
      <c r="F653" s="115"/>
      <c r="G653" s="117"/>
      <c r="H653" s="157"/>
      <c r="I653" s="117"/>
      <c r="J653" s="117"/>
      <c r="K653" s="117"/>
      <c r="L653" s="117"/>
      <c r="M653" s="117"/>
      <c r="N653" s="117"/>
      <c r="O653" s="117"/>
      <c r="P653" s="117"/>
      <c r="Q653" s="117"/>
      <c r="R653" s="117"/>
      <c r="S653" s="117"/>
      <c r="T653" s="117"/>
      <c r="U653" s="117"/>
      <c r="V653" s="117"/>
    </row>
    <row r="654" spans="3:22" ht="15.75" customHeight="1">
      <c r="C654" s="117"/>
      <c r="D654" s="115"/>
      <c r="E654" s="115"/>
      <c r="F654" s="115"/>
      <c r="G654" s="117"/>
      <c r="H654" s="157"/>
      <c r="I654" s="117"/>
      <c r="J654" s="117"/>
      <c r="K654" s="117"/>
      <c r="L654" s="117"/>
      <c r="M654" s="117"/>
      <c r="N654" s="117"/>
      <c r="O654" s="117"/>
      <c r="P654" s="117"/>
      <c r="Q654" s="117"/>
      <c r="R654" s="117"/>
      <c r="S654" s="117"/>
      <c r="T654" s="117"/>
      <c r="U654" s="117"/>
      <c r="V654" s="117"/>
    </row>
    <row r="655" spans="3:22" ht="15.75" customHeight="1">
      <c r="C655" s="117"/>
      <c r="D655" s="115"/>
      <c r="E655" s="115"/>
      <c r="F655" s="115"/>
      <c r="G655" s="117"/>
      <c r="H655" s="157"/>
      <c r="I655" s="117"/>
      <c r="J655" s="117"/>
      <c r="K655" s="117"/>
      <c r="L655" s="117"/>
      <c r="M655" s="117"/>
      <c r="N655" s="117"/>
      <c r="O655" s="117"/>
      <c r="P655" s="117"/>
      <c r="Q655" s="117"/>
      <c r="R655" s="117"/>
      <c r="S655" s="117"/>
      <c r="T655" s="117"/>
      <c r="U655" s="117"/>
      <c r="V655" s="117"/>
    </row>
    <row r="656" spans="3:22" ht="15.75" customHeight="1">
      <c r="C656" s="117"/>
      <c r="D656" s="115"/>
      <c r="E656" s="115"/>
      <c r="F656" s="115"/>
      <c r="G656" s="117"/>
      <c r="H656" s="157"/>
      <c r="I656" s="117"/>
      <c r="J656" s="117"/>
      <c r="K656" s="117"/>
      <c r="L656" s="117"/>
      <c r="M656" s="117"/>
      <c r="N656" s="117"/>
      <c r="O656" s="117"/>
      <c r="P656" s="117"/>
      <c r="Q656" s="117"/>
      <c r="R656" s="117"/>
      <c r="S656" s="117"/>
      <c r="T656" s="117"/>
      <c r="U656" s="117"/>
      <c r="V656" s="117"/>
    </row>
    <row r="657" spans="3:22" ht="15.75" customHeight="1">
      <c r="C657" s="117"/>
      <c r="D657" s="115"/>
      <c r="E657" s="115"/>
      <c r="F657" s="115"/>
      <c r="G657" s="117"/>
      <c r="H657" s="157"/>
      <c r="I657" s="117"/>
      <c r="J657" s="117"/>
      <c r="K657" s="117"/>
      <c r="L657" s="117"/>
      <c r="M657" s="117"/>
      <c r="N657" s="117"/>
      <c r="O657" s="117"/>
      <c r="P657" s="117"/>
      <c r="Q657" s="117"/>
      <c r="R657" s="117"/>
      <c r="S657" s="117"/>
      <c r="T657" s="117"/>
      <c r="U657" s="117"/>
      <c r="V657" s="117"/>
    </row>
    <row r="658" spans="3:22" ht="15.75" customHeight="1">
      <c r="C658" s="117"/>
      <c r="D658" s="115"/>
      <c r="E658" s="115"/>
      <c r="F658" s="115"/>
      <c r="G658" s="117"/>
      <c r="H658" s="157"/>
      <c r="I658" s="117"/>
      <c r="J658" s="117"/>
      <c r="K658" s="117"/>
      <c r="L658" s="117"/>
      <c r="M658" s="117"/>
      <c r="N658" s="117"/>
      <c r="O658" s="117"/>
      <c r="P658" s="117"/>
      <c r="Q658" s="117"/>
      <c r="R658" s="117"/>
      <c r="S658" s="117"/>
      <c r="T658" s="117"/>
      <c r="U658" s="117"/>
      <c r="V658" s="117"/>
    </row>
    <row r="659" spans="3:22" ht="15.75" customHeight="1">
      <c r="C659" s="117"/>
      <c r="D659" s="115"/>
      <c r="E659" s="115"/>
      <c r="F659" s="115"/>
      <c r="G659" s="117"/>
      <c r="H659" s="157"/>
      <c r="I659" s="117"/>
      <c r="J659" s="117"/>
      <c r="K659" s="117"/>
      <c r="L659" s="117"/>
      <c r="M659" s="117"/>
      <c r="N659" s="117"/>
      <c r="O659" s="117"/>
      <c r="P659" s="117"/>
      <c r="Q659" s="117"/>
      <c r="R659" s="117"/>
      <c r="S659" s="117"/>
      <c r="T659" s="117"/>
      <c r="U659" s="117"/>
      <c r="V659" s="117"/>
    </row>
    <row r="660" spans="3:22" ht="15.75" customHeight="1">
      <c r="C660" s="117"/>
      <c r="D660" s="115"/>
      <c r="E660" s="115"/>
      <c r="F660" s="115"/>
      <c r="G660" s="117"/>
      <c r="H660" s="157"/>
      <c r="I660" s="117"/>
      <c r="J660" s="117"/>
      <c r="K660" s="117"/>
      <c r="L660" s="117"/>
      <c r="M660" s="117"/>
      <c r="N660" s="117"/>
      <c r="O660" s="117"/>
      <c r="P660" s="117"/>
      <c r="Q660" s="117"/>
      <c r="R660" s="117"/>
      <c r="S660" s="117"/>
      <c r="T660" s="117"/>
      <c r="U660" s="117"/>
      <c r="V660" s="117"/>
    </row>
    <row r="661" spans="3:22" ht="15.75" customHeight="1">
      <c r="C661" s="117"/>
      <c r="D661" s="115"/>
      <c r="E661" s="115"/>
      <c r="F661" s="115"/>
      <c r="G661" s="117"/>
      <c r="H661" s="157"/>
      <c r="I661" s="117"/>
      <c r="J661" s="117"/>
      <c r="K661" s="117"/>
      <c r="L661" s="117"/>
      <c r="M661" s="117"/>
      <c r="N661" s="117"/>
      <c r="O661" s="117"/>
      <c r="P661" s="117"/>
      <c r="Q661" s="117"/>
      <c r="R661" s="117"/>
      <c r="S661" s="117"/>
      <c r="T661" s="117"/>
      <c r="U661" s="117"/>
      <c r="V661" s="117"/>
    </row>
    <row r="662" spans="3:22" ht="15.75" customHeight="1">
      <c r="C662" s="117"/>
      <c r="D662" s="115"/>
      <c r="E662" s="115"/>
      <c r="F662" s="115"/>
      <c r="G662" s="117"/>
      <c r="H662" s="157"/>
      <c r="I662" s="117"/>
      <c r="J662" s="117"/>
      <c r="K662" s="117"/>
      <c r="L662" s="117"/>
      <c r="M662" s="117"/>
      <c r="N662" s="117"/>
      <c r="O662" s="117"/>
      <c r="P662" s="117"/>
      <c r="Q662" s="117"/>
      <c r="R662" s="117"/>
      <c r="S662" s="117"/>
      <c r="T662" s="117"/>
      <c r="U662" s="117"/>
      <c r="V662" s="117"/>
    </row>
    <row r="663" spans="3:22" ht="15.75" customHeight="1">
      <c r="C663" s="117"/>
      <c r="D663" s="115"/>
      <c r="E663" s="115"/>
      <c r="F663" s="115"/>
      <c r="G663" s="117"/>
      <c r="H663" s="157"/>
      <c r="I663" s="117"/>
      <c r="J663" s="117"/>
      <c r="K663" s="117"/>
      <c r="L663" s="117"/>
      <c r="M663" s="117"/>
      <c r="N663" s="117"/>
      <c r="O663" s="117"/>
      <c r="P663" s="117"/>
      <c r="Q663" s="117"/>
      <c r="R663" s="117"/>
      <c r="S663" s="117"/>
      <c r="T663" s="117"/>
      <c r="U663" s="117"/>
      <c r="V663" s="117"/>
    </row>
    <row r="664" spans="3:22" ht="15.75" customHeight="1">
      <c r="C664" s="117"/>
      <c r="D664" s="115"/>
      <c r="E664" s="115"/>
      <c r="F664" s="115"/>
      <c r="G664" s="117"/>
      <c r="H664" s="157"/>
      <c r="I664" s="117"/>
      <c r="J664" s="117"/>
      <c r="K664" s="117"/>
      <c r="L664" s="117"/>
      <c r="M664" s="117"/>
      <c r="N664" s="117"/>
      <c r="O664" s="117"/>
      <c r="P664" s="117"/>
      <c r="Q664" s="117"/>
      <c r="R664" s="117"/>
      <c r="S664" s="117"/>
      <c r="T664" s="117"/>
      <c r="U664" s="117"/>
      <c r="V664" s="117"/>
    </row>
    <row r="665" spans="3:22" ht="15.75" customHeight="1">
      <c r="C665" s="117"/>
      <c r="D665" s="115"/>
      <c r="E665" s="115"/>
      <c r="F665" s="115"/>
      <c r="G665" s="117"/>
      <c r="H665" s="157"/>
      <c r="I665" s="117"/>
      <c r="J665" s="117"/>
      <c r="K665" s="117"/>
      <c r="L665" s="117"/>
      <c r="M665" s="117"/>
      <c r="N665" s="117"/>
      <c r="O665" s="117"/>
      <c r="P665" s="117"/>
      <c r="Q665" s="117"/>
      <c r="R665" s="117"/>
      <c r="S665" s="117"/>
      <c r="T665" s="117"/>
      <c r="U665" s="117"/>
      <c r="V665" s="117"/>
    </row>
    <row r="666" spans="3:22" ht="15.75" customHeight="1">
      <c r="C666" s="117"/>
      <c r="D666" s="115"/>
      <c r="E666" s="115"/>
      <c r="F666" s="115"/>
      <c r="G666" s="117"/>
      <c r="H666" s="157"/>
      <c r="I666" s="117"/>
      <c r="J666" s="117"/>
      <c r="K666" s="117"/>
      <c r="L666" s="117"/>
      <c r="M666" s="117"/>
      <c r="N666" s="117"/>
      <c r="O666" s="117"/>
      <c r="P666" s="117"/>
      <c r="Q666" s="117"/>
      <c r="R666" s="117"/>
      <c r="S666" s="117"/>
      <c r="T666" s="117"/>
      <c r="U666" s="117"/>
      <c r="V666" s="117"/>
    </row>
    <row r="667" spans="3:22" ht="15.75" customHeight="1">
      <c r="C667" s="117"/>
      <c r="D667" s="115"/>
      <c r="E667" s="115"/>
      <c r="F667" s="115"/>
      <c r="G667" s="117"/>
      <c r="H667" s="157"/>
      <c r="I667" s="117"/>
      <c r="J667" s="117"/>
      <c r="K667" s="117"/>
      <c r="L667" s="117"/>
      <c r="M667" s="117"/>
      <c r="N667" s="117"/>
      <c r="O667" s="117"/>
      <c r="P667" s="117"/>
      <c r="Q667" s="117"/>
      <c r="R667" s="117"/>
      <c r="S667" s="117"/>
      <c r="T667" s="117"/>
      <c r="U667" s="117"/>
      <c r="V667" s="117"/>
    </row>
    <row r="668" spans="3:22" ht="15.75" customHeight="1">
      <c r="C668" s="117"/>
      <c r="D668" s="115"/>
      <c r="E668" s="115"/>
      <c r="F668" s="115"/>
      <c r="G668" s="117"/>
      <c r="H668" s="157"/>
      <c r="I668" s="117"/>
      <c r="J668" s="117"/>
      <c r="K668" s="117"/>
      <c r="L668" s="117"/>
      <c r="M668" s="117"/>
      <c r="N668" s="117"/>
      <c r="O668" s="117"/>
      <c r="P668" s="117"/>
      <c r="Q668" s="117"/>
      <c r="R668" s="117"/>
      <c r="S668" s="117"/>
      <c r="T668" s="117"/>
      <c r="U668" s="117"/>
      <c r="V668" s="117"/>
    </row>
    <row r="669" spans="3:22" ht="15.75" customHeight="1">
      <c r="C669" s="117"/>
      <c r="D669" s="115"/>
      <c r="E669" s="115"/>
      <c r="F669" s="115"/>
      <c r="G669" s="117"/>
      <c r="H669" s="157"/>
      <c r="I669" s="117"/>
      <c r="J669" s="117"/>
      <c r="K669" s="117"/>
      <c r="L669" s="117"/>
      <c r="M669" s="117"/>
      <c r="N669" s="117"/>
      <c r="O669" s="117"/>
      <c r="P669" s="117"/>
      <c r="Q669" s="117"/>
      <c r="R669" s="117"/>
      <c r="S669" s="117"/>
      <c r="T669" s="117"/>
      <c r="U669" s="117"/>
      <c r="V669" s="117"/>
    </row>
    <row r="670" spans="3:22" ht="15.75" customHeight="1">
      <c r="C670" s="117"/>
      <c r="D670" s="115"/>
      <c r="E670" s="115"/>
      <c r="F670" s="115"/>
      <c r="G670" s="117"/>
      <c r="H670" s="157"/>
      <c r="I670" s="117"/>
      <c r="J670" s="117"/>
      <c r="K670" s="117"/>
      <c r="L670" s="117"/>
      <c r="M670" s="117"/>
      <c r="N670" s="117"/>
      <c r="O670" s="117"/>
      <c r="P670" s="117"/>
      <c r="Q670" s="117"/>
      <c r="R670" s="117"/>
      <c r="S670" s="117"/>
      <c r="T670" s="117"/>
      <c r="U670" s="117"/>
      <c r="V670" s="117"/>
    </row>
    <row r="671" spans="3:22" ht="15.75" customHeight="1">
      <c r="C671" s="117"/>
      <c r="D671" s="115"/>
      <c r="E671" s="115"/>
      <c r="F671" s="115"/>
      <c r="G671" s="117"/>
      <c r="H671" s="157"/>
      <c r="I671" s="117"/>
      <c r="J671" s="117"/>
      <c r="K671" s="117"/>
      <c r="L671" s="117"/>
      <c r="M671" s="117"/>
      <c r="N671" s="117"/>
      <c r="O671" s="117"/>
      <c r="P671" s="117"/>
      <c r="Q671" s="117"/>
      <c r="R671" s="117"/>
      <c r="S671" s="117"/>
      <c r="T671" s="117"/>
      <c r="U671" s="117"/>
      <c r="V671" s="117"/>
    </row>
    <row r="672" spans="3:22" ht="15.75" customHeight="1">
      <c r="C672" s="117"/>
      <c r="D672" s="115"/>
      <c r="E672" s="115"/>
      <c r="F672" s="115"/>
      <c r="G672" s="117"/>
      <c r="H672" s="157"/>
      <c r="I672" s="117"/>
      <c r="J672" s="117"/>
      <c r="K672" s="117"/>
      <c r="L672" s="117"/>
      <c r="M672" s="117"/>
      <c r="N672" s="117"/>
      <c r="O672" s="117"/>
      <c r="P672" s="117"/>
      <c r="Q672" s="117"/>
      <c r="R672" s="117"/>
      <c r="S672" s="117"/>
      <c r="T672" s="117"/>
      <c r="U672" s="117"/>
      <c r="V672" s="117"/>
    </row>
    <row r="673" spans="3:22" ht="15.75" customHeight="1">
      <c r="C673" s="117"/>
      <c r="D673" s="115"/>
      <c r="E673" s="115"/>
      <c r="F673" s="115"/>
      <c r="G673" s="117"/>
      <c r="H673" s="157"/>
      <c r="I673" s="117"/>
      <c r="J673" s="117"/>
      <c r="K673" s="117"/>
      <c r="L673" s="117"/>
      <c r="M673" s="117"/>
      <c r="N673" s="117"/>
      <c r="O673" s="117"/>
      <c r="P673" s="117"/>
      <c r="Q673" s="117"/>
      <c r="R673" s="117"/>
      <c r="S673" s="117"/>
      <c r="T673" s="117"/>
      <c r="U673" s="117"/>
      <c r="V673" s="117"/>
    </row>
    <row r="674" spans="3:22" ht="15.75" customHeight="1">
      <c r="C674" s="117"/>
      <c r="D674" s="115"/>
      <c r="E674" s="115"/>
      <c r="F674" s="115"/>
      <c r="G674" s="117"/>
      <c r="H674" s="157"/>
      <c r="I674" s="117"/>
      <c r="J674" s="117"/>
      <c r="K674" s="117"/>
      <c r="L674" s="117"/>
      <c r="M674" s="117"/>
      <c r="N674" s="117"/>
      <c r="O674" s="117"/>
      <c r="P674" s="117"/>
      <c r="Q674" s="117"/>
      <c r="R674" s="117"/>
      <c r="S674" s="117"/>
      <c r="T674" s="117"/>
      <c r="U674" s="117"/>
      <c r="V674" s="117"/>
    </row>
    <row r="675" spans="3:22" ht="15.75" customHeight="1">
      <c r="C675" s="117"/>
      <c r="D675" s="115"/>
      <c r="E675" s="115"/>
      <c r="F675" s="115"/>
      <c r="G675" s="117"/>
      <c r="H675" s="157"/>
      <c r="I675" s="117"/>
      <c r="J675" s="117"/>
      <c r="K675" s="117"/>
      <c r="L675" s="117"/>
      <c r="M675" s="117"/>
      <c r="N675" s="117"/>
      <c r="O675" s="117"/>
      <c r="P675" s="117"/>
      <c r="Q675" s="117"/>
      <c r="R675" s="117"/>
      <c r="S675" s="117"/>
      <c r="T675" s="117"/>
      <c r="U675" s="117"/>
      <c r="V675" s="117"/>
    </row>
    <row r="676" spans="3:22" ht="15.75" customHeight="1">
      <c r="C676" s="117"/>
      <c r="D676" s="115"/>
      <c r="E676" s="115"/>
      <c r="F676" s="115"/>
      <c r="G676" s="117"/>
      <c r="H676" s="157"/>
      <c r="I676" s="117"/>
      <c r="J676" s="117"/>
      <c r="K676" s="117"/>
      <c r="L676" s="117"/>
      <c r="M676" s="117"/>
      <c r="N676" s="117"/>
      <c r="O676" s="117"/>
      <c r="P676" s="117"/>
      <c r="Q676" s="117"/>
      <c r="R676" s="117"/>
      <c r="S676" s="117"/>
      <c r="T676" s="117"/>
      <c r="U676" s="117"/>
      <c r="V676" s="117"/>
    </row>
    <row r="677" spans="3:22" ht="15.75" customHeight="1">
      <c r="C677" s="117"/>
      <c r="D677" s="115"/>
      <c r="E677" s="115"/>
      <c r="F677" s="115"/>
      <c r="G677" s="117"/>
      <c r="H677" s="157"/>
      <c r="I677" s="117"/>
      <c r="J677" s="117"/>
      <c r="K677" s="117"/>
      <c r="L677" s="117"/>
      <c r="M677" s="117"/>
      <c r="N677" s="117"/>
      <c r="O677" s="117"/>
      <c r="P677" s="117"/>
      <c r="Q677" s="117"/>
      <c r="R677" s="117"/>
      <c r="S677" s="117"/>
      <c r="T677" s="117"/>
      <c r="U677" s="117"/>
      <c r="V677" s="117"/>
    </row>
    <row r="678" spans="3:22" ht="15.75" customHeight="1">
      <c r="C678" s="117"/>
      <c r="D678" s="115"/>
      <c r="E678" s="115"/>
      <c r="F678" s="115"/>
      <c r="G678" s="117"/>
      <c r="H678" s="157"/>
      <c r="I678" s="117"/>
      <c r="J678" s="117"/>
      <c r="K678" s="117"/>
      <c r="L678" s="117"/>
      <c r="M678" s="117"/>
      <c r="N678" s="117"/>
      <c r="O678" s="117"/>
      <c r="P678" s="117"/>
      <c r="Q678" s="117"/>
      <c r="R678" s="117"/>
      <c r="S678" s="117"/>
      <c r="T678" s="117"/>
      <c r="U678" s="117"/>
      <c r="V678" s="117"/>
    </row>
    <row r="679" spans="3:22" ht="15.75" customHeight="1">
      <c r="C679" s="117"/>
      <c r="D679" s="115"/>
      <c r="E679" s="115"/>
      <c r="F679" s="115"/>
      <c r="G679" s="117"/>
      <c r="H679" s="157"/>
      <c r="I679" s="117"/>
      <c r="J679" s="117"/>
      <c r="K679" s="117"/>
      <c r="L679" s="117"/>
      <c r="M679" s="117"/>
      <c r="N679" s="117"/>
      <c r="O679" s="117"/>
      <c r="P679" s="117"/>
      <c r="Q679" s="117"/>
      <c r="R679" s="117"/>
      <c r="S679" s="117"/>
      <c r="T679" s="117"/>
      <c r="U679" s="117"/>
      <c r="V679" s="117"/>
    </row>
    <row r="680" spans="3:22" ht="15.75" customHeight="1">
      <c r="C680" s="117"/>
      <c r="D680" s="115"/>
      <c r="E680" s="115"/>
      <c r="F680" s="115"/>
      <c r="G680" s="117"/>
      <c r="H680" s="157"/>
      <c r="I680" s="117"/>
      <c r="J680" s="117"/>
      <c r="K680" s="117"/>
      <c r="L680" s="117"/>
      <c r="M680" s="117"/>
      <c r="N680" s="117"/>
      <c r="O680" s="117"/>
      <c r="P680" s="117"/>
      <c r="Q680" s="117"/>
      <c r="R680" s="117"/>
      <c r="S680" s="117"/>
      <c r="T680" s="117"/>
      <c r="U680" s="117"/>
      <c r="V680" s="117"/>
    </row>
    <row r="681" spans="3:22" ht="15.75" customHeight="1">
      <c r="C681" s="117"/>
      <c r="D681" s="115"/>
      <c r="E681" s="115"/>
      <c r="F681" s="115"/>
      <c r="G681" s="117"/>
      <c r="H681" s="157"/>
      <c r="I681" s="117"/>
      <c r="J681" s="117"/>
      <c r="K681" s="117"/>
      <c r="L681" s="117"/>
      <c r="M681" s="117"/>
      <c r="N681" s="117"/>
      <c r="O681" s="117"/>
      <c r="P681" s="117"/>
      <c r="Q681" s="117"/>
      <c r="R681" s="117"/>
      <c r="S681" s="117"/>
      <c r="T681" s="117"/>
      <c r="U681" s="117"/>
      <c r="V681" s="117"/>
    </row>
    <row r="682" spans="3:22" ht="15.75" customHeight="1">
      <c r="C682" s="117"/>
      <c r="D682" s="115"/>
      <c r="E682" s="115"/>
      <c r="F682" s="115"/>
      <c r="G682" s="117"/>
      <c r="H682" s="157"/>
      <c r="I682" s="117"/>
      <c r="J682" s="117"/>
      <c r="K682" s="117"/>
      <c r="L682" s="117"/>
      <c r="M682" s="117"/>
      <c r="N682" s="117"/>
      <c r="O682" s="117"/>
      <c r="P682" s="117"/>
      <c r="Q682" s="117"/>
      <c r="R682" s="117"/>
      <c r="S682" s="117"/>
      <c r="T682" s="117"/>
      <c r="U682" s="117"/>
      <c r="V682" s="117"/>
    </row>
    <row r="683" spans="3:22" ht="15.75" customHeight="1">
      <c r="C683" s="117"/>
      <c r="D683" s="115"/>
      <c r="E683" s="115"/>
      <c r="F683" s="115"/>
      <c r="G683" s="117"/>
      <c r="H683" s="157"/>
      <c r="I683" s="117"/>
      <c r="J683" s="117"/>
      <c r="K683" s="117"/>
      <c r="L683" s="117"/>
      <c r="M683" s="117"/>
      <c r="N683" s="117"/>
      <c r="O683" s="117"/>
      <c r="P683" s="117"/>
      <c r="Q683" s="117"/>
      <c r="R683" s="117"/>
      <c r="S683" s="117"/>
      <c r="T683" s="117"/>
      <c r="U683" s="117"/>
      <c r="V683" s="117"/>
    </row>
    <row r="684" spans="3:22" ht="15.75" customHeight="1">
      <c r="C684" s="117"/>
      <c r="D684" s="115"/>
      <c r="E684" s="115"/>
      <c r="F684" s="115"/>
      <c r="G684" s="117"/>
      <c r="H684" s="157"/>
      <c r="I684" s="117"/>
      <c r="J684" s="117"/>
      <c r="K684" s="117"/>
      <c r="L684" s="117"/>
      <c r="M684" s="117"/>
      <c r="N684" s="117"/>
      <c r="O684" s="117"/>
      <c r="P684" s="117"/>
      <c r="Q684" s="117"/>
      <c r="R684" s="117"/>
      <c r="S684" s="117"/>
      <c r="T684" s="117"/>
      <c r="U684" s="117"/>
      <c r="V684" s="117"/>
    </row>
    <row r="685" spans="3:22" ht="15.75" customHeight="1">
      <c r="C685" s="117"/>
      <c r="D685" s="115"/>
      <c r="E685" s="115"/>
      <c r="F685" s="115"/>
      <c r="G685" s="117"/>
      <c r="H685" s="157"/>
      <c r="I685" s="117"/>
      <c r="J685" s="117"/>
      <c r="K685" s="117"/>
      <c r="L685" s="117"/>
      <c r="M685" s="117"/>
      <c r="N685" s="117"/>
      <c r="O685" s="117"/>
      <c r="P685" s="117"/>
      <c r="Q685" s="117"/>
      <c r="R685" s="117"/>
      <c r="S685" s="117"/>
      <c r="T685" s="117"/>
      <c r="U685" s="117"/>
      <c r="V685" s="117"/>
    </row>
    <row r="686" spans="3:22" ht="15.75" customHeight="1">
      <c r="C686" s="117"/>
      <c r="D686" s="115"/>
      <c r="E686" s="115"/>
      <c r="F686" s="115"/>
      <c r="G686" s="117"/>
      <c r="H686" s="157"/>
      <c r="I686" s="117"/>
      <c r="J686" s="117"/>
      <c r="K686" s="117"/>
      <c r="L686" s="117"/>
      <c r="M686" s="117"/>
      <c r="N686" s="117"/>
      <c r="O686" s="117"/>
      <c r="P686" s="117"/>
      <c r="Q686" s="117"/>
      <c r="R686" s="117"/>
      <c r="S686" s="117"/>
      <c r="T686" s="117"/>
      <c r="U686" s="117"/>
      <c r="V686" s="117"/>
    </row>
    <row r="687" spans="3:22" ht="15.75" customHeight="1">
      <c r="C687" s="117"/>
      <c r="D687" s="115"/>
      <c r="E687" s="115"/>
      <c r="F687" s="115"/>
      <c r="G687" s="117"/>
      <c r="H687" s="157"/>
      <c r="I687" s="117"/>
      <c r="J687" s="117"/>
      <c r="K687" s="117"/>
      <c r="L687" s="117"/>
      <c r="M687" s="117"/>
      <c r="N687" s="117"/>
      <c r="O687" s="117"/>
      <c r="P687" s="117"/>
      <c r="Q687" s="117"/>
      <c r="R687" s="117"/>
      <c r="S687" s="117"/>
      <c r="T687" s="117"/>
      <c r="U687" s="117"/>
      <c r="V687" s="117"/>
    </row>
    <row r="688" spans="3:22" ht="15.75" customHeight="1">
      <c r="C688" s="117"/>
      <c r="D688" s="115"/>
      <c r="E688" s="115"/>
      <c r="F688" s="115"/>
      <c r="G688" s="117"/>
      <c r="H688" s="157"/>
      <c r="I688" s="117"/>
      <c r="J688" s="117"/>
      <c r="K688" s="117"/>
      <c r="L688" s="117"/>
      <c r="M688" s="117"/>
      <c r="N688" s="117"/>
      <c r="O688" s="117"/>
      <c r="P688" s="117"/>
      <c r="Q688" s="117"/>
      <c r="R688" s="117"/>
      <c r="S688" s="117"/>
      <c r="T688" s="117"/>
      <c r="U688" s="117"/>
      <c r="V688" s="117"/>
    </row>
    <row r="689" spans="3:22" ht="15.75" customHeight="1">
      <c r="C689" s="117"/>
      <c r="D689" s="115"/>
      <c r="E689" s="115"/>
      <c r="F689" s="115"/>
      <c r="G689" s="117"/>
      <c r="H689" s="157"/>
      <c r="I689" s="117"/>
      <c r="J689" s="117"/>
      <c r="K689" s="117"/>
      <c r="L689" s="117"/>
      <c r="M689" s="117"/>
      <c r="N689" s="117"/>
      <c r="O689" s="117"/>
      <c r="P689" s="117"/>
      <c r="Q689" s="117"/>
      <c r="R689" s="117"/>
      <c r="S689" s="117"/>
      <c r="T689" s="117"/>
      <c r="U689" s="117"/>
      <c r="V689" s="117"/>
    </row>
    <row r="690" spans="3:22" ht="15.75" customHeight="1">
      <c r="C690" s="117"/>
      <c r="D690" s="115"/>
      <c r="E690" s="115"/>
      <c r="F690" s="115"/>
      <c r="G690" s="117"/>
      <c r="H690" s="157"/>
      <c r="I690" s="117"/>
      <c r="J690" s="117"/>
      <c r="K690" s="117"/>
      <c r="L690" s="117"/>
      <c r="M690" s="117"/>
      <c r="N690" s="117"/>
      <c r="O690" s="117"/>
      <c r="P690" s="117"/>
      <c r="Q690" s="117"/>
      <c r="R690" s="117"/>
      <c r="S690" s="117"/>
      <c r="T690" s="117"/>
      <c r="U690" s="117"/>
      <c r="V690" s="117"/>
    </row>
    <row r="691" spans="3:22" ht="15.75" customHeight="1">
      <c r="C691" s="117"/>
      <c r="D691" s="115"/>
      <c r="E691" s="115"/>
      <c r="F691" s="115"/>
      <c r="G691" s="117"/>
      <c r="H691" s="157"/>
      <c r="I691" s="117"/>
      <c r="J691" s="117"/>
      <c r="K691" s="117"/>
      <c r="L691" s="117"/>
      <c r="M691" s="117"/>
      <c r="N691" s="117"/>
      <c r="O691" s="117"/>
      <c r="P691" s="117"/>
      <c r="Q691" s="117"/>
      <c r="R691" s="117"/>
      <c r="S691" s="117"/>
      <c r="T691" s="117"/>
      <c r="U691" s="117"/>
      <c r="V691" s="117"/>
    </row>
    <row r="692" spans="3:22" ht="15.75" customHeight="1">
      <c r="C692" s="117"/>
      <c r="D692" s="115"/>
      <c r="E692" s="115"/>
      <c r="F692" s="115"/>
      <c r="G692" s="117"/>
      <c r="H692" s="157"/>
      <c r="I692" s="117"/>
      <c r="J692" s="117"/>
      <c r="K692" s="117"/>
      <c r="L692" s="117"/>
      <c r="M692" s="117"/>
      <c r="N692" s="117"/>
      <c r="O692" s="117"/>
      <c r="P692" s="117"/>
      <c r="Q692" s="117"/>
      <c r="R692" s="117"/>
      <c r="S692" s="117"/>
      <c r="T692" s="117"/>
      <c r="U692" s="117"/>
      <c r="V692" s="117"/>
    </row>
    <row r="693" spans="3:22" ht="15.75" customHeight="1">
      <c r="C693" s="117"/>
      <c r="D693" s="115"/>
      <c r="E693" s="115"/>
      <c r="F693" s="115"/>
      <c r="G693" s="117"/>
      <c r="H693" s="157"/>
      <c r="I693" s="117"/>
      <c r="J693" s="117"/>
      <c r="K693" s="117"/>
      <c r="L693" s="117"/>
      <c r="M693" s="117"/>
      <c r="N693" s="117"/>
      <c r="O693" s="117"/>
      <c r="P693" s="117"/>
      <c r="Q693" s="117"/>
      <c r="R693" s="117"/>
      <c r="S693" s="117"/>
      <c r="T693" s="117"/>
      <c r="U693" s="117"/>
      <c r="V693" s="117"/>
    </row>
    <row r="694" spans="3:22" ht="15.75" customHeight="1">
      <c r="C694" s="117"/>
      <c r="D694" s="115"/>
      <c r="E694" s="115"/>
      <c r="F694" s="115"/>
      <c r="G694" s="117"/>
      <c r="H694" s="157"/>
      <c r="I694" s="117"/>
      <c r="J694" s="117"/>
      <c r="K694" s="117"/>
      <c r="L694" s="117"/>
      <c r="M694" s="117"/>
      <c r="N694" s="117"/>
      <c r="O694" s="117"/>
      <c r="P694" s="117"/>
      <c r="Q694" s="117"/>
      <c r="R694" s="117"/>
      <c r="S694" s="117"/>
      <c r="T694" s="117"/>
      <c r="U694" s="117"/>
      <c r="V694" s="117"/>
    </row>
    <row r="695" spans="3:22" ht="15.75" customHeight="1">
      <c r="C695" s="117"/>
      <c r="D695" s="115"/>
      <c r="E695" s="115"/>
      <c r="F695" s="115"/>
      <c r="G695" s="117"/>
      <c r="H695" s="157"/>
      <c r="I695" s="117"/>
      <c r="J695" s="117"/>
      <c r="K695" s="117"/>
      <c r="L695" s="117"/>
      <c r="M695" s="117"/>
      <c r="N695" s="117"/>
      <c r="O695" s="117"/>
      <c r="P695" s="117"/>
      <c r="Q695" s="117"/>
      <c r="R695" s="117"/>
      <c r="S695" s="117"/>
      <c r="T695" s="117"/>
      <c r="U695" s="117"/>
      <c r="V695" s="117"/>
    </row>
    <row r="696" spans="3:22" ht="15.75" customHeight="1">
      <c r="C696" s="117"/>
      <c r="D696" s="115"/>
      <c r="E696" s="115"/>
      <c r="F696" s="115"/>
      <c r="G696" s="117"/>
      <c r="H696" s="157"/>
      <c r="I696" s="117"/>
      <c r="J696" s="117"/>
      <c r="K696" s="117"/>
      <c r="L696" s="117"/>
      <c r="M696" s="117"/>
      <c r="N696" s="117"/>
      <c r="O696" s="117"/>
      <c r="P696" s="117"/>
      <c r="Q696" s="117"/>
      <c r="R696" s="117"/>
      <c r="S696" s="117"/>
      <c r="T696" s="117"/>
      <c r="U696" s="117"/>
      <c r="V696" s="117"/>
    </row>
    <row r="697" spans="3:22" ht="15.75" customHeight="1">
      <c r="C697" s="117"/>
      <c r="D697" s="115"/>
      <c r="E697" s="115"/>
      <c r="F697" s="115"/>
      <c r="G697" s="117"/>
      <c r="H697" s="157"/>
      <c r="I697" s="117"/>
      <c r="J697" s="117"/>
      <c r="K697" s="117"/>
      <c r="L697" s="117"/>
      <c r="M697" s="117"/>
      <c r="N697" s="117"/>
      <c r="O697" s="117"/>
      <c r="P697" s="117"/>
      <c r="Q697" s="117"/>
      <c r="R697" s="117"/>
      <c r="S697" s="117"/>
      <c r="T697" s="117"/>
      <c r="U697" s="117"/>
      <c r="V697" s="117"/>
    </row>
    <row r="698" spans="3:22" ht="15.75" customHeight="1">
      <c r="C698" s="117"/>
      <c r="D698" s="115"/>
      <c r="E698" s="115"/>
      <c r="F698" s="115"/>
      <c r="G698" s="117"/>
      <c r="H698" s="157"/>
      <c r="I698" s="117"/>
      <c r="J698" s="117"/>
      <c r="K698" s="117"/>
      <c r="L698" s="117"/>
      <c r="M698" s="117"/>
      <c r="N698" s="117"/>
      <c r="O698" s="117"/>
      <c r="P698" s="117"/>
      <c r="Q698" s="117"/>
      <c r="R698" s="117"/>
      <c r="S698" s="117"/>
      <c r="T698" s="117"/>
      <c r="U698" s="117"/>
      <c r="V698" s="117"/>
    </row>
    <row r="699" spans="3:22" ht="15.75" customHeight="1">
      <c r="C699" s="117"/>
      <c r="D699" s="115"/>
      <c r="E699" s="115"/>
      <c r="F699" s="115"/>
      <c r="G699" s="117"/>
      <c r="H699" s="157"/>
      <c r="I699" s="117"/>
      <c r="J699" s="117"/>
      <c r="K699" s="117"/>
      <c r="L699" s="117"/>
      <c r="M699" s="117"/>
      <c r="N699" s="117"/>
      <c r="O699" s="117"/>
      <c r="P699" s="117"/>
      <c r="Q699" s="117"/>
      <c r="R699" s="117"/>
      <c r="S699" s="117"/>
      <c r="T699" s="117"/>
      <c r="U699" s="117"/>
      <c r="V699" s="117"/>
    </row>
    <row r="700" spans="3:22" ht="15.75" customHeight="1">
      <c r="C700" s="117"/>
      <c r="D700" s="115"/>
      <c r="E700" s="115"/>
      <c r="F700" s="115"/>
      <c r="G700" s="117"/>
      <c r="H700" s="157"/>
      <c r="I700" s="117"/>
      <c r="J700" s="117"/>
      <c r="K700" s="117"/>
      <c r="L700" s="117"/>
      <c r="M700" s="117"/>
      <c r="N700" s="117"/>
      <c r="O700" s="117"/>
      <c r="P700" s="117"/>
      <c r="Q700" s="117"/>
      <c r="R700" s="117"/>
      <c r="S700" s="117"/>
      <c r="T700" s="117"/>
      <c r="U700" s="117"/>
      <c r="V700" s="117"/>
    </row>
    <row r="701" spans="3:22" ht="15.75" customHeight="1">
      <c r="C701" s="117"/>
      <c r="D701" s="115"/>
      <c r="E701" s="115"/>
      <c r="F701" s="115"/>
      <c r="G701" s="117"/>
      <c r="H701" s="157"/>
      <c r="I701" s="117"/>
      <c r="J701" s="117"/>
      <c r="K701" s="117"/>
      <c r="L701" s="117"/>
      <c r="M701" s="117"/>
      <c r="N701" s="117"/>
      <c r="O701" s="117"/>
      <c r="P701" s="117"/>
      <c r="Q701" s="117"/>
      <c r="R701" s="117"/>
      <c r="S701" s="117"/>
      <c r="T701" s="117"/>
      <c r="U701" s="117"/>
      <c r="V701" s="117"/>
    </row>
    <row r="702" spans="3:22" ht="15.75" customHeight="1">
      <c r="C702" s="117"/>
      <c r="D702" s="115"/>
      <c r="E702" s="115"/>
      <c r="F702" s="115"/>
      <c r="G702" s="117"/>
      <c r="H702" s="157"/>
      <c r="I702" s="117"/>
      <c r="J702" s="117"/>
      <c r="K702" s="117"/>
      <c r="L702" s="117"/>
      <c r="M702" s="117"/>
      <c r="N702" s="117"/>
      <c r="O702" s="117"/>
      <c r="P702" s="117"/>
      <c r="Q702" s="117"/>
      <c r="R702" s="117"/>
      <c r="S702" s="117"/>
      <c r="T702" s="117"/>
      <c r="U702" s="117"/>
      <c r="V702" s="117"/>
    </row>
    <row r="703" spans="3:22" ht="15.75" customHeight="1">
      <c r="C703" s="117"/>
      <c r="D703" s="115"/>
      <c r="E703" s="115"/>
      <c r="F703" s="115"/>
      <c r="G703" s="117"/>
      <c r="H703" s="157"/>
      <c r="I703" s="117"/>
      <c r="J703" s="117"/>
      <c r="K703" s="117"/>
      <c r="L703" s="117"/>
      <c r="M703" s="117"/>
      <c r="N703" s="117"/>
      <c r="O703" s="117"/>
      <c r="P703" s="117"/>
      <c r="Q703" s="117"/>
      <c r="R703" s="117"/>
      <c r="S703" s="117"/>
      <c r="T703" s="117"/>
      <c r="U703" s="117"/>
      <c r="V703" s="117"/>
    </row>
    <row r="704" spans="3:22" ht="15.75" customHeight="1">
      <c r="C704" s="117"/>
      <c r="D704" s="115"/>
      <c r="E704" s="115"/>
      <c r="F704" s="115"/>
      <c r="G704" s="117"/>
      <c r="H704" s="157"/>
      <c r="I704" s="117"/>
      <c r="J704" s="117"/>
      <c r="K704" s="117"/>
      <c r="L704" s="117"/>
      <c r="M704" s="117"/>
      <c r="N704" s="117"/>
      <c r="O704" s="117"/>
      <c r="P704" s="117"/>
      <c r="Q704" s="117"/>
      <c r="R704" s="117"/>
      <c r="S704" s="117"/>
      <c r="T704" s="117"/>
      <c r="U704" s="117"/>
      <c r="V704" s="117"/>
    </row>
    <row r="705" spans="3:22" ht="15.75" customHeight="1">
      <c r="C705" s="117"/>
      <c r="D705" s="115"/>
      <c r="E705" s="115"/>
      <c r="F705" s="115"/>
      <c r="G705" s="117"/>
      <c r="H705" s="157"/>
      <c r="I705" s="117"/>
      <c r="J705" s="117"/>
      <c r="K705" s="117"/>
      <c r="L705" s="117"/>
      <c r="M705" s="117"/>
      <c r="N705" s="117"/>
      <c r="O705" s="117"/>
      <c r="P705" s="117"/>
      <c r="Q705" s="117"/>
      <c r="R705" s="117"/>
      <c r="S705" s="117"/>
      <c r="T705" s="117"/>
      <c r="U705" s="117"/>
      <c r="V705" s="117"/>
    </row>
    <row r="706" spans="3:22" ht="15.75" customHeight="1">
      <c r="C706" s="117"/>
      <c r="D706" s="115"/>
      <c r="E706" s="115"/>
      <c r="F706" s="115"/>
      <c r="G706" s="117"/>
      <c r="H706" s="157"/>
      <c r="I706" s="117"/>
      <c r="J706" s="117"/>
      <c r="K706" s="117"/>
      <c r="L706" s="117"/>
      <c r="M706" s="117"/>
      <c r="N706" s="117"/>
      <c r="O706" s="117"/>
      <c r="P706" s="117"/>
      <c r="Q706" s="117"/>
      <c r="R706" s="117"/>
      <c r="S706" s="117"/>
      <c r="T706" s="117"/>
      <c r="U706" s="117"/>
      <c r="V706" s="117"/>
    </row>
    <row r="707" spans="3:22" ht="15.75" customHeight="1">
      <c r="C707" s="117"/>
      <c r="D707" s="115"/>
      <c r="E707" s="115"/>
      <c r="F707" s="115"/>
      <c r="G707" s="117"/>
      <c r="H707" s="157"/>
      <c r="I707" s="117"/>
      <c r="J707" s="117"/>
      <c r="K707" s="117"/>
      <c r="L707" s="117"/>
      <c r="M707" s="117"/>
      <c r="N707" s="117"/>
      <c r="O707" s="117"/>
      <c r="P707" s="117"/>
      <c r="Q707" s="117"/>
      <c r="R707" s="117"/>
      <c r="S707" s="117"/>
      <c r="T707" s="117"/>
      <c r="U707" s="117"/>
      <c r="V707" s="117"/>
    </row>
    <row r="708" spans="3:22" ht="15.75" customHeight="1">
      <c r="C708" s="117"/>
      <c r="D708" s="115"/>
      <c r="E708" s="115"/>
      <c r="F708" s="115"/>
      <c r="G708" s="117"/>
      <c r="H708" s="157"/>
      <c r="I708" s="117"/>
      <c r="J708" s="117"/>
      <c r="K708" s="117"/>
      <c r="L708" s="117"/>
      <c r="M708" s="117"/>
      <c r="N708" s="117"/>
      <c r="O708" s="117"/>
      <c r="P708" s="117"/>
      <c r="Q708" s="117"/>
      <c r="R708" s="117"/>
      <c r="S708" s="117"/>
      <c r="T708" s="117"/>
      <c r="U708" s="117"/>
      <c r="V708" s="117"/>
    </row>
    <row r="709" spans="3:22" ht="15.75" customHeight="1">
      <c r="C709" s="117"/>
      <c r="D709" s="115"/>
      <c r="E709" s="115"/>
      <c r="F709" s="115"/>
      <c r="G709" s="117"/>
      <c r="H709" s="157"/>
      <c r="I709" s="117"/>
      <c r="J709" s="117"/>
      <c r="K709" s="117"/>
      <c r="L709" s="117"/>
      <c r="M709" s="117"/>
      <c r="N709" s="117"/>
      <c r="O709" s="117"/>
      <c r="P709" s="117"/>
      <c r="Q709" s="117"/>
      <c r="R709" s="117"/>
      <c r="S709" s="117"/>
      <c r="T709" s="117"/>
      <c r="U709" s="117"/>
      <c r="V709" s="117"/>
    </row>
    <row r="710" spans="3:22" ht="15.75" customHeight="1">
      <c r="C710" s="117"/>
      <c r="D710" s="115"/>
      <c r="E710" s="115"/>
      <c r="F710" s="115"/>
      <c r="G710" s="117"/>
      <c r="H710" s="157"/>
      <c r="I710" s="117"/>
      <c r="J710" s="117"/>
      <c r="K710" s="117"/>
      <c r="L710" s="117"/>
      <c r="M710" s="117"/>
      <c r="N710" s="117"/>
      <c r="O710" s="117"/>
      <c r="P710" s="117"/>
      <c r="Q710" s="117"/>
      <c r="R710" s="117"/>
      <c r="S710" s="117"/>
      <c r="T710" s="117"/>
      <c r="U710" s="117"/>
      <c r="V710" s="117"/>
    </row>
    <row r="711" spans="3:22" ht="15.75" customHeight="1">
      <c r="C711" s="117"/>
      <c r="D711" s="115"/>
      <c r="E711" s="115"/>
      <c r="F711" s="115"/>
      <c r="G711" s="117"/>
      <c r="H711" s="157"/>
      <c r="I711" s="117"/>
      <c r="J711" s="117"/>
      <c r="K711" s="117"/>
      <c r="L711" s="117"/>
      <c r="M711" s="117"/>
      <c r="N711" s="117"/>
      <c r="O711" s="117"/>
      <c r="P711" s="117"/>
      <c r="Q711" s="117"/>
      <c r="R711" s="117"/>
      <c r="S711" s="117"/>
      <c r="T711" s="117"/>
      <c r="U711" s="117"/>
      <c r="V711" s="117"/>
    </row>
    <row r="712" spans="3:22" ht="15.75" customHeight="1">
      <c r="C712" s="117"/>
      <c r="D712" s="115"/>
      <c r="E712" s="115"/>
      <c r="F712" s="115"/>
      <c r="G712" s="117"/>
      <c r="H712" s="157"/>
      <c r="I712" s="117"/>
      <c r="J712" s="117"/>
      <c r="K712" s="117"/>
      <c r="L712" s="117"/>
      <c r="M712" s="117"/>
      <c r="N712" s="117"/>
      <c r="O712" s="117"/>
      <c r="P712" s="117"/>
      <c r="Q712" s="117"/>
      <c r="R712" s="117"/>
      <c r="S712" s="117"/>
      <c r="T712" s="117"/>
      <c r="U712" s="117"/>
      <c r="V712" s="117"/>
    </row>
    <row r="713" spans="3:22" ht="15.75" customHeight="1">
      <c r="C713" s="117"/>
      <c r="D713" s="115"/>
      <c r="E713" s="115"/>
      <c r="F713" s="115"/>
      <c r="G713" s="117"/>
      <c r="H713" s="157"/>
      <c r="I713" s="117"/>
      <c r="J713" s="117"/>
      <c r="K713" s="117"/>
      <c r="L713" s="117"/>
      <c r="M713" s="117"/>
      <c r="N713" s="117"/>
      <c r="O713" s="117"/>
      <c r="P713" s="117"/>
      <c r="Q713" s="117"/>
      <c r="R713" s="117"/>
      <c r="S713" s="117"/>
      <c r="T713" s="117"/>
      <c r="U713" s="117"/>
      <c r="V713" s="117"/>
    </row>
    <row r="714" spans="3:22" ht="15.75" customHeight="1">
      <c r="C714" s="117"/>
      <c r="D714" s="115"/>
      <c r="E714" s="115"/>
      <c r="F714" s="115"/>
      <c r="G714" s="117"/>
      <c r="H714" s="157"/>
      <c r="I714" s="117"/>
      <c r="J714" s="117"/>
      <c r="K714" s="117"/>
      <c r="L714" s="117"/>
      <c r="M714" s="117"/>
      <c r="N714" s="117"/>
      <c r="O714" s="117"/>
      <c r="P714" s="117"/>
      <c r="Q714" s="117"/>
      <c r="R714" s="117"/>
      <c r="S714" s="117"/>
      <c r="T714" s="117"/>
      <c r="U714" s="117"/>
      <c r="V714" s="117"/>
    </row>
    <row r="715" spans="3:22" ht="15.75" customHeight="1">
      <c r="C715" s="117"/>
      <c r="D715" s="115"/>
      <c r="E715" s="115"/>
      <c r="F715" s="115"/>
      <c r="G715" s="117"/>
      <c r="H715" s="157"/>
      <c r="I715" s="117"/>
      <c r="J715" s="117"/>
      <c r="K715" s="117"/>
      <c r="L715" s="117"/>
      <c r="M715" s="117"/>
      <c r="N715" s="117"/>
      <c r="O715" s="117"/>
      <c r="P715" s="117"/>
      <c r="Q715" s="117"/>
      <c r="R715" s="117"/>
      <c r="S715" s="117"/>
      <c r="T715" s="117"/>
      <c r="U715" s="117"/>
      <c r="V715" s="117"/>
    </row>
    <row r="716" spans="3:22" ht="15.75" customHeight="1">
      <c r="C716" s="117"/>
      <c r="D716" s="115"/>
      <c r="E716" s="115"/>
      <c r="F716" s="115"/>
      <c r="G716" s="117"/>
      <c r="H716" s="157"/>
      <c r="I716" s="117"/>
      <c r="J716" s="117"/>
      <c r="K716" s="117"/>
      <c r="L716" s="117"/>
      <c r="M716" s="117"/>
      <c r="N716" s="117"/>
      <c r="O716" s="117"/>
      <c r="P716" s="117"/>
      <c r="Q716" s="117"/>
      <c r="R716" s="117"/>
      <c r="S716" s="117"/>
      <c r="T716" s="117"/>
      <c r="U716" s="117"/>
      <c r="V716" s="117"/>
    </row>
    <row r="717" spans="3:22" ht="15.75" customHeight="1">
      <c r="C717" s="117"/>
      <c r="D717" s="115"/>
      <c r="E717" s="115"/>
      <c r="F717" s="115"/>
      <c r="G717" s="117"/>
      <c r="H717" s="157"/>
      <c r="I717" s="117"/>
      <c r="J717" s="117"/>
      <c r="K717" s="117"/>
      <c r="L717" s="117"/>
      <c r="M717" s="117"/>
      <c r="N717" s="117"/>
      <c r="O717" s="117"/>
      <c r="P717" s="117"/>
      <c r="Q717" s="117"/>
      <c r="R717" s="117"/>
      <c r="S717" s="117"/>
      <c r="T717" s="117"/>
      <c r="U717" s="117"/>
      <c r="V717" s="117"/>
    </row>
    <row r="718" spans="3:22" ht="15.75" customHeight="1">
      <c r="C718" s="117"/>
      <c r="D718" s="115"/>
      <c r="E718" s="115"/>
      <c r="F718" s="115"/>
      <c r="G718" s="117"/>
      <c r="H718" s="157"/>
      <c r="I718" s="117"/>
      <c r="J718" s="117"/>
      <c r="K718" s="117"/>
      <c r="L718" s="117"/>
      <c r="M718" s="117"/>
      <c r="N718" s="117"/>
      <c r="O718" s="117"/>
      <c r="P718" s="117"/>
      <c r="Q718" s="117"/>
      <c r="R718" s="117"/>
      <c r="S718" s="117"/>
      <c r="T718" s="117"/>
      <c r="U718" s="117"/>
      <c r="V718" s="117"/>
    </row>
    <row r="719" spans="3:22" ht="15.75" customHeight="1">
      <c r="C719" s="117"/>
      <c r="D719" s="115"/>
      <c r="E719" s="115"/>
      <c r="F719" s="115"/>
      <c r="G719" s="117"/>
      <c r="H719" s="157"/>
      <c r="I719" s="117"/>
      <c r="J719" s="117"/>
      <c r="K719" s="117"/>
      <c r="L719" s="117"/>
      <c r="M719" s="117"/>
      <c r="N719" s="117"/>
      <c r="O719" s="117"/>
      <c r="P719" s="117"/>
      <c r="Q719" s="117"/>
      <c r="R719" s="117"/>
      <c r="S719" s="117"/>
      <c r="T719" s="117"/>
      <c r="U719" s="117"/>
      <c r="V719" s="117"/>
    </row>
    <row r="720" spans="3:22" ht="15.75" customHeight="1">
      <c r="C720" s="117"/>
      <c r="D720" s="115"/>
      <c r="E720" s="115"/>
      <c r="F720" s="115"/>
      <c r="G720" s="117"/>
      <c r="H720" s="157"/>
      <c r="I720" s="117"/>
      <c r="J720" s="117"/>
      <c r="K720" s="117"/>
      <c r="L720" s="117"/>
      <c r="M720" s="117"/>
      <c r="N720" s="117"/>
      <c r="O720" s="117"/>
      <c r="P720" s="117"/>
      <c r="Q720" s="117"/>
      <c r="R720" s="117"/>
      <c r="S720" s="117"/>
      <c r="T720" s="117"/>
      <c r="U720" s="117"/>
      <c r="V720" s="117"/>
    </row>
    <row r="721" spans="3:22" ht="15.75" customHeight="1">
      <c r="C721" s="117"/>
      <c r="D721" s="115"/>
      <c r="E721" s="115"/>
      <c r="F721" s="115"/>
      <c r="G721" s="117"/>
      <c r="H721" s="157"/>
      <c r="I721" s="117"/>
      <c r="J721" s="117"/>
      <c r="K721" s="117"/>
      <c r="L721" s="117"/>
      <c r="M721" s="117"/>
      <c r="N721" s="117"/>
      <c r="O721" s="117"/>
      <c r="P721" s="117"/>
      <c r="Q721" s="117"/>
      <c r="R721" s="117"/>
      <c r="S721" s="117"/>
      <c r="T721" s="117"/>
      <c r="U721" s="117"/>
      <c r="V721" s="117"/>
    </row>
    <row r="722" spans="3:22" ht="15.75" customHeight="1">
      <c r="C722" s="117"/>
      <c r="D722" s="115"/>
      <c r="E722" s="115"/>
      <c r="F722" s="115"/>
      <c r="G722" s="117"/>
      <c r="H722" s="157"/>
      <c r="I722" s="117"/>
      <c r="J722" s="117"/>
      <c r="K722" s="117"/>
      <c r="L722" s="117"/>
      <c r="M722" s="117"/>
      <c r="N722" s="117"/>
      <c r="O722" s="117"/>
      <c r="P722" s="117"/>
      <c r="Q722" s="117"/>
      <c r="R722" s="117"/>
      <c r="S722" s="117"/>
      <c r="T722" s="117"/>
      <c r="U722" s="117"/>
      <c r="V722" s="117"/>
    </row>
    <row r="723" spans="3:22" ht="15.75" customHeight="1">
      <c r="C723" s="117"/>
      <c r="D723" s="115"/>
      <c r="E723" s="115"/>
      <c r="F723" s="115"/>
      <c r="G723" s="117"/>
      <c r="H723" s="157"/>
      <c r="I723" s="117"/>
      <c r="J723" s="117"/>
      <c r="K723" s="117"/>
      <c r="L723" s="117"/>
      <c r="M723" s="117"/>
      <c r="N723" s="117"/>
      <c r="O723" s="117"/>
      <c r="P723" s="117"/>
      <c r="Q723" s="117"/>
      <c r="R723" s="117"/>
      <c r="S723" s="117"/>
      <c r="T723" s="117"/>
      <c r="U723" s="117"/>
      <c r="V723" s="117"/>
    </row>
    <row r="724" spans="3:22" ht="15.75" customHeight="1">
      <c r="C724" s="117"/>
      <c r="D724" s="115"/>
      <c r="E724" s="115"/>
      <c r="F724" s="115"/>
      <c r="G724" s="117"/>
      <c r="H724" s="157"/>
      <c r="I724" s="117"/>
      <c r="J724" s="117"/>
      <c r="K724" s="117"/>
      <c r="L724" s="117"/>
      <c r="M724" s="117"/>
      <c r="N724" s="117"/>
      <c r="O724" s="117"/>
      <c r="P724" s="117"/>
      <c r="Q724" s="117"/>
      <c r="R724" s="117"/>
      <c r="S724" s="117"/>
      <c r="T724" s="117"/>
      <c r="U724" s="117"/>
      <c r="V724" s="117"/>
    </row>
    <row r="725" spans="3:22" ht="15.75" customHeight="1">
      <c r="C725" s="117"/>
      <c r="D725" s="115"/>
      <c r="E725" s="115"/>
      <c r="F725" s="115"/>
      <c r="G725" s="117"/>
      <c r="H725" s="157"/>
      <c r="I725" s="117"/>
      <c r="J725" s="117"/>
      <c r="K725" s="117"/>
      <c r="L725" s="117"/>
      <c r="M725" s="117"/>
      <c r="N725" s="117"/>
      <c r="O725" s="117"/>
      <c r="P725" s="117"/>
      <c r="Q725" s="117"/>
      <c r="R725" s="117"/>
      <c r="S725" s="117"/>
      <c r="T725" s="117"/>
      <c r="U725" s="117"/>
      <c r="V725" s="117"/>
    </row>
    <row r="726" spans="3:22" ht="15.75" customHeight="1">
      <c r="C726" s="117"/>
      <c r="D726" s="115"/>
      <c r="E726" s="115"/>
      <c r="F726" s="115"/>
      <c r="G726" s="117"/>
      <c r="H726" s="157"/>
      <c r="I726" s="117"/>
      <c r="J726" s="117"/>
      <c r="K726" s="117"/>
      <c r="L726" s="117"/>
      <c r="M726" s="117"/>
      <c r="N726" s="117"/>
      <c r="O726" s="117"/>
      <c r="P726" s="117"/>
      <c r="Q726" s="117"/>
      <c r="R726" s="117"/>
      <c r="S726" s="117"/>
      <c r="T726" s="117"/>
      <c r="U726" s="117"/>
      <c r="V726" s="117"/>
    </row>
    <row r="727" spans="3:22" ht="15.75" customHeight="1">
      <c r="C727" s="117"/>
      <c r="D727" s="115"/>
      <c r="E727" s="115"/>
      <c r="F727" s="115"/>
      <c r="G727" s="117"/>
      <c r="H727" s="157"/>
      <c r="I727" s="117"/>
      <c r="J727" s="117"/>
      <c r="K727" s="117"/>
      <c r="L727" s="117"/>
      <c r="M727" s="117"/>
      <c r="N727" s="117"/>
      <c r="O727" s="117"/>
      <c r="P727" s="117"/>
      <c r="Q727" s="117"/>
      <c r="R727" s="117"/>
      <c r="S727" s="117"/>
      <c r="T727" s="117"/>
      <c r="U727" s="117"/>
      <c r="V727" s="117"/>
    </row>
    <row r="728" spans="3:22" ht="15.75" customHeight="1">
      <c r="C728" s="117"/>
      <c r="D728" s="115"/>
      <c r="E728" s="115"/>
      <c r="F728" s="115"/>
      <c r="G728" s="117"/>
      <c r="H728" s="157"/>
      <c r="I728" s="117"/>
      <c r="J728" s="117"/>
      <c r="K728" s="117"/>
      <c r="L728" s="117"/>
      <c r="M728" s="117"/>
      <c r="N728" s="117"/>
      <c r="O728" s="117"/>
      <c r="P728" s="117"/>
      <c r="Q728" s="117"/>
      <c r="R728" s="117"/>
      <c r="S728" s="117"/>
      <c r="T728" s="117"/>
      <c r="U728" s="117"/>
      <c r="V728" s="117"/>
    </row>
    <row r="729" spans="3:22" ht="15.75" customHeight="1">
      <c r="C729" s="117"/>
      <c r="D729" s="115"/>
      <c r="E729" s="115"/>
      <c r="F729" s="115"/>
      <c r="G729" s="117"/>
      <c r="H729" s="157"/>
      <c r="I729" s="117"/>
      <c r="J729" s="117"/>
      <c r="K729" s="117"/>
      <c r="L729" s="117"/>
      <c r="M729" s="117"/>
      <c r="N729" s="117"/>
      <c r="O729" s="117"/>
      <c r="P729" s="117"/>
      <c r="Q729" s="117"/>
      <c r="R729" s="117"/>
      <c r="S729" s="117"/>
      <c r="T729" s="117"/>
      <c r="U729" s="117"/>
      <c r="V729" s="117"/>
    </row>
    <row r="730" spans="3:22" ht="15.75" customHeight="1">
      <c r="C730" s="117"/>
      <c r="D730" s="115"/>
      <c r="E730" s="115"/>
      <c r="F730" s="115"/>
      <c r="G730" s="117"/>
      <c r="H730" s="157"/>
      <c r="I730" s="117"/>
      <c r="J730" s="117"/>
      <c r="K730" s="117"/>
      <c r="L730" s="117"/>
      <c r="M730" s="117"/>
      <c r="N730" s="117"/>
      <c r="O730" s="117"/>
      <c r="P730" s="117"/>
      <c r="Q730" s="117"/>
      <c r="R730" s="117"/>
      <c r="S730" s="117"/>
      <c r="T730" s="117"/>
      <c r="U730" s="117"/>
      <c r="V730" s="117"/>
    </row>
    <row r="731" spans="3:22" ht="15.75" customHeight="1">
      <c r="C731" s="117"/>
      <c r="D731" s="115"/>
      <c r="E731" s="115"/>
      <c r="F731" s="115"/>
      <c r="G731" s="117"/>
      <c r="H731" s="157"/>
      <c r="I731" s="117"/>
      <c r="J731" s="117"/>
      <c r="K731" s="117"/>
      <c r="L731" s="117"/>
      <c r="M731" s="117"/>
      <c r="N731" s="117"/>
      <c r="O731" s="117"/>
      <c r="P731" s="117"/>
      <c r="Q731" s="117"/>
      <c r="R731" s="117"/>
      <c r="S731" s="117"/>
      <c r="T731" s="117"/>
      <c r="U731" s="117"/>
      <c r="V731" s="117"/>
    </row>
    <row r="732" spans="3:22" ht="15.75" customHeight="1">
      <c r="C732" s="117"/>
      <c r="D732" s="115"/>
      <c r="E732" s="115"/>
      <c r="F732" s="115"/>
      <c r="G732" s="117"/>
      <c r="H732" s="157"/>
      <c r="I732" s="117"/>
      <c r="J732" s="117"/>
      <c r="K732" s="117"/>
      <c r="L732" s="117"/>
      <c r="M732" s="117"/>
      <c r="N732" s="117"/>
      <c r="O732" s="117"/>
      <c r="P732" s="117"/>
      <c r="Q732" s="117"/>
      <c r="R732" s="117"/>
      <c r="S732" s="117"/>
      <c r="T732" s="117"/>
      <c r="U732" s="117"/>
      <c r="V732" s="117"/>
    </row>
    <row r="733" spans="3:22" ht="15.75" customHeight="1">
      <c r="C733" s="117"/>
      <c r="D733" s="115"/>
      <c r="E733" s="115"/>
      <c r="F733" s="115"/>
      <c r="G733" s="117"/>
      <c r="H733" s="157"/>
      <c r="I733" s="117"/>
      <c r="J733" s="117"/>
      <c r="K733" s="117"/>
      <c r="L733" s="117"/>
      <c r="M733" s="117"/>
      <c r="N733" s="117"/>
      <c r="O733" s="117"/>
      <c r="P733" s="117"/>
      <c r="Q733" s="117"/>
      <c r="R733" s="117"/>
      <c r="S733" s="117"/>
      <c r="T733" s="117"/>
      <c r="U733" s="117"/>
      <c r="V733" s="117"/>
    </row>
    <row r="734" spans="3:22" ht="15.75" customHeight="1">
      <c r="C734" s="117"/>
      <c r="D734" s="115"/>
      <c r="E734" s="115"/>
      <c r="F734" s="115"/>
      <c r="G734" s="117"/>
      <c r="H734" s="157"/>
      <c r="I734" s="117"/>
      <c r="J734" s="117"/>
      <c r="K734" s="117"/>
      <c r="L734" s="117"/>
      <c r="M734" s="117"/>
      <c r="N734" s="117"/>
      <c r="O734" s="117"/>
      <c r="P734" s="117"/>
      <c r="Q734" s="117"/>
      <c r="R734" s="117"/>
      <c r="S734" s="117"/>
      <c r="T734" s="117"/>
      <c r="U734" s="117"/>
      <c r="V734" s="117"/>
    </row>
    <row r="735" spans="3:22" ht="15.75" customHeight="1">
      <c r="C735" s="117"/>
      <c r="D735" s="115"/>
      <c r="E735" s="115"/>
      <c r="F735" s="115"/>
      <c r="G735" s="117"/>
      <c r="H735" s="157"/>
      <c r="I735" s="117"/>
      <c r="J735" s="117"/>
      <c r="K735" s="117"/>
      <c r="L735" s="117"/>
      <c r="M735" s="117"/>
      <c r="N735" s="117"/>
      <c r="O735" s="117"/>
      <c r="P735" s="117"/>
      <c r="Q735" s="117"/>
      <c r="R735" s="117"/>
      <c r="S735" s="117"/>
      <c r="T735" s="117"/>
      <c r="U735" s="117"/>
      <c r="V735" s="117"/>
    </row>
    <row r="736" spans="3:22" ht="15.75" customHeight="1">
      <c r="C736" s="117"/>
      <c r="D736" s="115"/>
      <c r="E736" s="115"/>
      <c r="F736" s="115"/>
      <c r="G736" s="117"/>
      <c r="H736" s="157"/>
      <c r="I736" s="117"/>
      <c r="J736" s="117"/>
      <c r="K736" s="117"/>
      <c r="L736" s="117"/>
      <c r="M736" s="117"/>
      <c r="N736" s="117"/>
      <c r="O736" s="117"/>
      <c r="P736" s="117"/>
      <c r="Q736" s="117"/>
      <c r="R736" s="117"/>
      <c r="S736" s="117"/>
      <c r="T736" s="117"/>
      <c r="U736" s="117"/>
      <c r="V736" s="117"/>
    </row>
    <row r="737" spans="3:22" ht="15.75" customHeight="1">
      <c r="C737" s="117"/>
      <c r="D737" s="115"/>
      <c r="E737" s="115"/>
      <c r="F737" s="115"/>
      <c r="G737" s="117"/>
      <c r="H737" s="157"/>
      <c r="I737" s="117"/>
      <c r="J737" s="117"/>
      <c r="K737" s="117"/>
      <c r="L737" s="117"/>
      <c r="M737" s="117"/>
      <c r="N737" s="117"/>
      <c r="O737" s="117"/>
      <c r="P737" s="117"/>
      <c r="Q737" s="117"/>
      <c r="R737" s="117"/>
      <c r="S737" s="117"/>
      <c r="T737" s="117"/>
      <c r="U737" s="117"/>
      <c r="V737" s="117"/>
    </row>
    <row r="738" spans="3:22" ht="15.75" customHeight="1">
      <c r="C738" s="117"/>
      <c r="D738" s="115"/>
      <c r="E738" s="115"/>
      <c r="F738" s="115"/>
      <c r="G738" s="117"/>
      <c r="H738" s="157"/>
      <c r="I738" s="117"/>
      <c r="J738" s="117"/>
      <c r="K738" s="117"/>
      <c r="L738" s="117"/>
      <c r="M738" s="117"/>
      <c r="N738" s="117"/>
      <c r="O738" s="117"/>
      <c r="P738" s="117"/>
      <c r="Q738" s="117"/>
      <c r="R738" s="117"/>
      <c r="S738" s="117"/>
      <c r="T738" s="117"/>
      <c r="U738" s="117"/>
      <c r="V738" s="117"/>
    </row>
    <row r="739" spans="3:22" ht="15.75" customHeight="1">
      <c r="C739" s="117"/>
      <c r="D739" s="115"/>
      <c r="E739" s="115"/>
      <c r="F739" s="115"/>
      <c r="G739" s="117"/>
      <c r="H739" s="157"/>
      <c r="I739" s="117"/>
      <c r="J739" s="117"/>
      <c r="K739" s="117"/>
      <c r="L739" s="117"/>
      <c r="M739" s="117"/>
      <c r="N739" s="117"/>
      <c r="O739" s="117"/>
      <c r="P739" s="117"/>
      <c r="Q739" s="117"/>
      <c r="R739" s="117"/>
      <c r="S739" s="117"/>
      <c r="T739" s="117"/>
      <c r="U739" s="117"/>
      <c r="V739" s="117"/>
    </row>
    <row r="740" spans="3:22" ht="15.75" customHeight="1">
      <c r="C740" s="117"/>
      <c r="D740" s="115"/>
      <c r="E740" s="115"/>
      <c r="F740" s="115"/>
      <c r="G740" s="117"/>
      <c r="H740" s="157"/>
      <c r="I740" s="117"/>
      <c r="J740" s="117"/>
      <c r="K740" s="117"/>
      <c r="L740" s="117"/>
      <c r="M740" s="117"/>
      <c r="N740" s="117"/>
      <c r="O740" s="117"/>
      <c r="P740" s="117"/>
      <c r="Q740" s="117"/>
      <c r="R740" s="117"/>
      <c r="S740" s="117"/>
      <c r="T740" s="117"/>
      <c r="U740" s="117"/>
      <c r="V740" s="117"/>
    </row>
    <row r="741" spans="3:22" ht="15.75" customHeight="1">
      <c r="C741" s="117"/>
      <c r="D741" s="115"/>
      <c r="E741" s="115"/>
      <c r="F741" s="115"/>
      <c r="G741" s="117"/>
      <c r="H741" s="157"/>
      <c r="I741" s="117"/>
      <c r="J741" s="117"/>
      <c r="K741" s="117"/>
      <c r="L741" s="117"/>
      <c r="M741" s="117"/>
      <c r="N741" s="117"/>
      <c r="O741" s="117"/>
      <c r="P741" s="117"/>
      <c r="Q741" s="117"/>
      <c r="R741" s="117"/>
      <c r="S741" s="117"/>
      <c r="T741" s="117"/>
      <c r="U741" s="117"/>
      <c r="V741" s="117"/>
    </row>
    <row r="742" spans="3:22" ht="15.75" customHeight="1">
      <c r="C742" s="117"/>
      <c r="D742" s="115"/>
      <c r="E742" s="115"/>
      <c r="F742" s="115"/>
      <c r="G742" s="117"/>
      <c r="H742" s="157"/>
      <c r="I742" s="117"/>
      <c r="J742" s="117"/>
      <c r="K742" s="117"/>
      <c r="L742" s="117"/>
      <c r="M742" s="117"/>
      <c r="N742" s="117"/>
      <c r="O742" s="117"/>
      <c r="P742" s="117"/>
      <c r="Q742" s="117"/>
      <c r="R742" s="117"/>
      <c r="S742" s="117"/>
      <c r="T742" s="117"/>
      <c r="U742" s="117"/>
      <c r="V742" s="117"/>
    </row>
    <row r="743" spans="3:22" ht="15.75" customHeight="1">
      <c r="C743" s="117"/>
      <c r="D743" s="115"/>
      <c r="E743" s="115"/>
      <c r="F743" s="115"/>
      <c r="G743" s="117"/>
      <c r="H743" s="157"/>
      <c r="I743" s="117"/>
      <c r="J743" s="117"/>
      <c r="K743" s="117"/>
      <c r="L743" s="117"/>
      <c r="M743" s="117"/>
      <c r="N743" s="117"/>
      <c r="O743" s="117"/>
      <c r="P743" s="117"/>
      <c r="Q743" s="117"/>
      <c r="R743" s="117"/>
      <c r="S743" s="117"/>
      <c r="T743" s="117"/>
      <c r="U743" s="117"/>
      <c r="V743" s="117"/>
    </row>
    <row r="744" spans="3:22" ht="15.75" customHeight="1">
      <c r="C744" s="117"/>
      <c r="D744" s="115"/>
      <c r="E744" s="115"/>
      <c r="F744" s="115"/>
      <c r="G744" s="117"/>
      <c r="H744" s="157"/>
      <c r="I744" s="117"/>
      <c r="J744" s="117"/>
      <c r="K744" s="117"/>
      <c r="L744" s="117"/>
      <c r="M744" s="117"/>
      <c r="N744" s="117"/>
      <c r="O744" s="117"/>
      <c r="P744" s="117"/>
      <c r="Q744" s="117"/>
      <c r="R744" s="117"/>
      <c r="S744" s="117"/>
      <c r="T744" s="117"/>
      <c r="U744" s="117"/>
      <c r="V744" s="117"/>
    </row>
    <row r="745" spans="3:22" ht="15.75" customHeight="1">
      <c r="C745" s="117"/>
      <c r="D745" s="115"/>
      <c r="E745" s="115"/>
      <c r="F745" s="115"/>
      <c r="G745" s="117"/>
      <c r="H745" s="157"/>
      <c r="I745" s="117"/>
      <c r="J745" s="117"/>
      <c r="K745" s="117"/>
      <c r="L745" s="117"/>
      <c r="M745" s="117"/>
      <c r="N745" s="117"/>
      <c r="O745" s="117"/>
      <c r="P745" s="117"/>
      <c r="Q745" s="117"/>
      <c r="R745" s="117"/>
      <c r="S745" s="117"/>
      <c r="T745" s="117"/>
      <c r="U745" s="117"/>
      <c r="V745" s="117"/>
    </row>
    <row r="746" spans="3:22" ht="15.75" customHeight="1">
      <c r="C746" s="117"/>
      <c r="D746" s="115"/>
      <c r="E746" s="115"/>
      <c r="F746" s="115"/>
      <c r="G746" s="117"/>
      <c r="H746" s="157"/>
      <c r="I746" s="117"/>
      <c r="J746" s="117"/>
      <c r="K746" s="117"/>
      <c r="L746" s="117"/>
      <c r="M746" s="117"/>
      <c r="N746" s="117"/>
      <c r="O746" s="117"/>
      <c r="P746" s="117"/>
      <c r="Q746" s="117"/>
      <c r="R746" s="117"/>
      <c r="S746" s="117"/>
      <c r="T746" s="117"/>
      <c r="U746" s="117"/>
      <c r="V746" s="117"/>
    </row>
    <row r="747" spans="3:22" ht="15.75" customHeight="1">
      <c r="C747" s="117"/>
      <c r="D747" s="115"/>
      <c r="E747" s="115"/>
      <c r="F747" s="115"/>
      <c r="G747" s="117"/>
      <c r="H747" s="157"/>
      <c r="I747" s="117"/>
      <c r="J747" s="117"/>
      <c r="K747" s="117"/>
      <c r="L747" s="117"/>
      <c r="M747" s="117"/>
      <c r="N747" s="117"/>
      <c r="O747" s="117"/>
      <c r="P747" s="117"/>
      <c r="Q747" s="117"/>
      <c r="R747" s="117"/>
      <c r="S747" s="117"/>
      <c r="T747" s="117"/>
      <c r="U747" s="117"/>
      <c r="V747" s="117"/>
    </row>
    <row r="748" spans="3:22" ht="15.75" customHeight="1">
      <c r="C748" s="117"/>
      <c r="D748" s="115"/>
      <c r="E748" s="115"/>
      <c r="F748" s="115"/>
      <c r="G748" s="117"/>
      <c r="H748" s="157"/>
      <c r="I748" s="117"/>
      <c r="J748" s="117"/>
      <c r="K748" s="117"/>
      <c r="L748" s="117"/>
      <c r="M748" s="117"/>
      <c r="N748" s="117"/>
      <c r="O748" s="117"/>
      <c r="P748" s="117"/>
      <c r="Q748" s="117"/>
      <c r="R748" s="117"/>
      <c r="S748" s="117"/>
      <c r="T748" s="117"/>
      <c r="U748" s="117"/>
      <c r="V748" s="117"/>
    </row>
    <row r="749" spans="3:22" ht="15.75" customHeight="1">
      <c r="C749" s="117"/>
      <c r="D749" s="115"/>
      <c r="E749" s="115"/>
      <c r="F749" s="115"/>
      <c r="G749" s="117"/>
      <c r="H749" s="157"/>
      <c r="I749" s="117"/>
      <c r="J749" s="117"/>
      <c r="K749" s="117"/>
      <c r="L749" s="117"/>
      <c r="M749" s="117"/>
      <c r="N749" s="117"/>
      <c r="O749" s="117"/>
      <c r="P749" s="117"/>
      <c r="Q749" s="117"/>
      <c r="R749" s="117"/>
      <c r="S749" s="117"/>
      <c r="T749" s="117"/>
      <c r="U749" s="117"/>
      <c r="V749" s="117"/>
    </row>
    <row r="750" spans="3:22" ht="15.75" customHeight="1">
      <c r="C750" s="117"/>
      <c r="D750" s="115"/>
      <c r="E750" s="115"/>
      <c r="F750" s="115"/>
      <c r="G750" s="117"/>
      <c r="H750" s="157"/>
      <c r="I750" s="117"/>
      <c r="J750" s="117"/>
      <c r="K750" s="117"/>
      <c r="L750" s="117"/>
      <c r="M750" s="117"/>
      <c r="N750" s="117"/>
      <c r="O750" s="117"/>
      <c r="P750" s="117"/>
      <c r="Q750" s="117"/>
      <c r="R750" s="117"/>
      <c r="S750" s="117"/>
      <c r="T750" s="117"/>
      <c r="U750" s="117"/>
      <c r="V750" s="117"/>
    </row>
    <row r="751" spans="3:22" ht="15.75" customHeight="1">
      <c r="C751" s="117"/>
      <c r="D751" s="115"/>
      <c r="E751" s="115"/>
      <c r="F751" s="115"/>
      <c r="G751" s="117"/>
      <c r="H751" s="157"/>
      <c r="I751" s="117"/>
      <c r="J751" s="117"/>
      <c r="K751" s="117"/>
      <c r="L751" s="117"/>
      <c r="M751" s="117"/>
      <c r="N751" s="117"/>
      <c r="O751" s="117"/>
      <c r="P751" s="117"/>
      <c r="Q751" s="117"/>
      <c r="R751" s="117"/>
      <c r="S751" s="117"/>
      <c r="T751" s="117"/>
      <c r="U751" s="117"/>
      <c r="V751" s="117"/>
    </row>
    <row r="752" spans="3:22" ht="15.75" customHeight="1">
      <c r="C752" s="117"/>
      <c r="D752" s="115"/>
      <c r="E752" s="115"/>
      <c r="F752" s="115"/>
      <c r="G752" s="117"/>
      <c r="H752" s="157"/>
      <c r="I752" s="117"/>
      <c r="J752" s="117"/>
      <c r="K752" s="117"/>
      <c r="L752" s="117"/>
      <c r="M752" s="117"/>
      <c r="N752" s="117"/>
      <c r="O752" s="117"/>
      <c r="P752" s="117"/>
      <c r="Q752" s="117"/>
      <c r="R752" s="117"/>
      <c r="S752" s="117"/>
      <c r="T752" s="117"/>
      <c r="U752" s="117"/>
      <c r="V752" s="117"/>
    </row>
    <row r="753" spans="3:22" ht="15.75" customHeight="1">
      <c r="C753" s="117"/>
      <c r="D753" s="115"/>
      <c r="E753" s="115"/>
      <c r="F753" s="115"/>
      <c r="G753" s="117"/>
      <c r="H753" s="157"/>
      <c r="I753" s="117"/>
      <c r="J753" s="117"/>
      <c r="K753" s="117"/>
      <c r="L753" s="117"/>
      <c r="M753" s="117"/>
      <c r="N753" s="117"/>
      <c r="O753" s="117"/>
      <c r="P753" s="117"/>
      <c r="Q753" s="117"/>
      <c r="R753" s="117"/>
      <c r="S753" s="117"/>
      <c r="T753" s="117"/>
      <c r="U753" s="117"/>
      <c r="V753" s="117"/>
    </row>
    <row r="754" spans="3:22" ht="15.75" customHeight="1">
      <c r="C754" s="117"/>
      <c r="D754" s="115"/>
      <c r="E754" s="115"/>
      <c r="F754" s="115"/>
      <c r="G754" s="117"/>
      <c r="H754" s="157"/>
      <c r="I754" s="117"/>
      <c r="J754" s="117"/>
      <c r="K754" s="117"/>
      <c r="L754" s="117"/>
      <c r="M754" s="117"/>
      <c r="N754" s="117"/>
      <c r="O754" s="117"/>
      <c r="P754" s="117"/>
      <c r="Q754" s="117"/>
      <c r="R754" s="117"/>
      <c r="S754" s="117"/>
      <c r="T754" s="117"/>
      <c r="U754" s="117"/>
      <c r="V754" s="117"/>
    </row>
    <row r="755" spans="3:22" ht="15.75" customHeight="1">
      <c r="C755" s="117"/>
      <c r="D755" s="115"/>
      <c r="E755" s="115"/>
      <c r="F755" s="115"/>
      <c r="G755" s="117"/>
      <c r="H755" s="157"/>
      <c r="I755" s="117"/>
      <c r="J755" s="117"/>
      <c r="K755" s="117"/>
      <c r="L755" s="117"/>
      <c r="M755" s="117"/>
      <c r="N755" s="117"/>
      <c r="O755" s="117"/>
      <c r="P755" s="117"/>
      <c r="Q755" s="117"/>
      <c r="R755" s="117"/>
      <c r="S755" s="117"/>
      <c r="T755" s="117"/>
      <c r="U755" s="117"/>
      <c r="V755" s="117"/>
    </row>
    <row r="756" spans="3:22" ht="15.75" customHeight="1">
      <c r="C756" s="117"/>
      <c r="D756" s="115"/>
      <c r="E756" s="115"/>
      <c r="F756" s="115"/>
      <c r="G756" s="117"/>
      <c r="H756" s="157"/>
      <c r="I756" s="117"/>
      <c r="J756" s="117"/>
      <c r="K756" s="117"/>
      <c r="L756" s="117"/>
      <c r="M756" s="117"/>
      <c r="N756" s="117"/>
      <c r="O756" s="117"/>
      <c r="P756" s="117"/>
      <c r="Q756" s="117"/>
      <c r="R756" s="117"/>
      <c r="S756" s="117"/>
      <c r="T756" s="117"/>
      <c r="U756" s="117"/>
      <c r="V756" s="117"/>
    </row>
    <row r="757" spans="3:22" ht="15.75" customHeight="1">
      <c r="C757" s="117"/>
      <c r="D757" s="115"/>
      <c r="E757" s="115"/>
      <c r="F757" s="115"/>
      <c r="G757" s="117"/>
      <c r="H757" s="157"/>
      <c r="I757" s="117"/>
      <c r="J757" s="117"/>
      <c r="K757" s="117"/>
      <c r="L757" s="117"/>
      <c r="M757" s="117"/>
      <c r="N757" s="117"/>
      <c r="O757" s="117"/>
      <c r="P757" s="117"/>
      <c r="Q757" s="117"/>
      <c r="R757" s="117"/>
      <c r="S757" s="117"/>
      <c r="T757" s="117"/>
      <c r="U757" s="117"/>
      <c r="V757" s="117"/>
    </row>
    <row r="758" spans="3:22" ht="15.75" customHeight="1">
      <c r="C758" s="117"/>
      <c r="D758" s="115"/>
      <c r="E758" s="115"/>
      <c r="F758" s="115"/>
      <c r="G758" s="117"/>
      <c r="H758" s="157"/>
      <c r="I758" s="117"/>
      <c r="J758" s="117"/>
      <c r="K758" s="117"/>
      <c r="L758" s="117"/>
      <c r="M758" s="117"/>
      <c r="N758" s="117"/>
      <c r="O758" s="117"/>
      <c r="P758" s="117"/>
      <c r="Q758" s="117"/>
      <c r="R758" s="117"/>
      <c r="S758" s="117"/>
      <c r="T758" s="117"/>
      <c r="U758" s="117"/>
      <c r="V758" s="117"/>
    </row>
    <row r="759" spans="3:22" ht="15.75" customHeight="1">
      <c r="C759" s="117"/>
      <c r="D759" s="115"/>
      <c r="E759" s="115"/>
      <c r="F759" s="115"/>
      <c r="G759" s="117"/>
      <c r="H759" s="157"/>
      <c r="I759" s="117"/>
      <c r="J759" s="117"/>
      <c r="K759" s="117"/>
      <c r="L759" s="117"/>
      <c r="M759" s="117"/>
      <c r="N759" s="117"/>
      <c r="O759" s="117"/>
      <c r="P759" s="117"/>
      <c r="Q759" s="117"/>
      <c r="R759" s="117"/>
      <c r="S759" s="117"/>
      <c r="T759" s="117"/>
      <c r="U759" s="117"/>
      <c r="V759" s="117"/>
    </row>
    <row r="760" spans="3:22" ht="15.75" customHeight="1">
      <c r="C760" s="117"/>
      <c r="D760" s="115"/>
      <c r="E760" s="115"/>
      <c r="F760" s="115"/>
      <c r="G760" s="117"/>
      <c r="H760" s="157"/>
      <c r="I760" s="117"/>
      <c r="J760" s="117"/>
      <c r="K760" s="117"/>
      <c r="L760" s="117"/>
      <c r="M760" s="117"/>
      <c r="N760" s="117"/>
      <c r="O760" s="117"/>
      <c r="P760" s="117"/>
      <c r="Q760" s="117"/>
      <c r="R760" s="117"/>
      <c r="S760" s="117"/>
      <c r="T760" s="117"/>
      <c r="U760" s="117"/>
      <c r="V760" s="117"/>
    </row>
    <row r="761" spans="3:22" ht="15.75" customHeight="1">
      <c r="C761" s="117"/>
      <c r="D761" s="115"/>
      <c r="E761" s="115"/>
      <c r="F761" s="115"/>
      <c r="G761" s="117"/>
      <c r="H761" s="157"/>
      <c r="I761" s="117"/>
      <c r="J761" s="117"/>
      <c r="K761" s="117"/>
      <c r="L761" s="117"/>
      <c r="M761" s="117"/>
      <c r="N761" s="117"/>
      <c r="O761" s="117"/>
      <c r="P761" s="117"/>
      <c r="Q761" s="117"/>
      <c r="R761" s="117"/>
      <c r="S761" s="117"/>
      <c r="T761" s="117"/>
      <c r="U761" s="117"/>
      <c r="V761" s="117"/>
    </row>
    <row r="762" spans="3:22" ht="15.75" customHeight="1">
      <c r="C762" s="117"/>
      <c r="D762" s="115"/>
      <c r="E762" s="115"/>
      <c r="F762" s="115"/>
      <c r="G762" s="117"/>
      <c r="H762" s="157"/>
      <c r="I762" s="117"/>
      <c r="J762" s="117"/>
      <c r="K762" s="117"/>
      <c r="L762" s="117"/>
      <c r="M762" s="117"/>
      <c r="N762" s="117"/>
      <c r="O762" s="117"/>
      <c r="P762" s="117"/>
      <c r="Q762" s="117"/>
      <c r="R762" s="117"/>
      <c r="S762" s="117"/>
      <c r="T762" s="117"/>
      <c r="U762" s="117"/>
      <c r="V762" s="117"/>
    </row>
    <row r="763" spans="3:22" ht="15.75" customHeight="1">
      <c r="C763" s="117"/>
      <c r="D763" s="115"/>
      <c r="E763" s="115"/>
      <c r="F763" s="115"/>
      <c r="G763" s="117"/>
      <c r="H763" s="157"/>
      <c r="I763" s="117"/>
      <c r="J763" s="117"/>
      <c r="K763" s="117"/>
      <c r="L763" s="117"/>
      <c r="M763" s="117"/>
      <c r="N763" s="117"/>
      <c r="O763" s="117"/>
      <c r="P763" s="117"/>
      <c r="Q763" s="117"/>
      <c r="R763" s="117"/>
      <c r="S763" s="117"/>
      <c r="T763" s="117"/>
      <c r="U763" s="117"/>
      <c r="V763" s="117"/>
    </row>
    <row r="764" spans="3:22" ht="15.75" customHeight="1">
      <c r="C764" s="117"/>
      <c r="D764" s="115"/>
      <c r="E764" s="115"/>
      <c r="F764" s="115"/>
      <c r="G764" s="117"/>
      <c r="H764" s="157"/>
      <c r="I764" s="117"/>
      <c r="J764" s="117"/>
      <c r="K764" s="117"/>
      <c r="L764" s="117"/>
      <c r="M764" s="117"/>
      <c r="N764" s="117"/>
      <c r="O764" s="117"/>
      <c r="P764" s="117"/>
      <c r="Q764" s="117"/>
      <c r="R764" s="117"/>
      <c r="S764" s="117"/>
      <c r="T764" s="117"/>
      <c r="U764" s="117"/>
      <c r="V764" s="117"/>
    </row>
    <row r="765" spans="3:22" ht="15.75" customHeight="1">
      <c r="C765" s="117"/>
      <c r="D765" s="115"/>
      <c r="E765" s="115"/>
      <c r="F765" s="115"/>
      <c r="G765" s="117"/>
      <c r="H765" s="157"/>
      <c r="I765" s="117"/>
      <c r="J765" s="117"/>
      <c r="K765" s="117"/>
      <c r="L765" s="117"/>
      <c r="M765" s="117"/>
      <c r="N765" s="117"/>
      <c r="O765" s="117"/>
      <c r="P765" s="117"/>
      <c r="Q765" s="117"/>
      <c r="R765" s="117"/>
      <c r="S765" s="117"/>
      <c r="T765" s="117"/>
      <c r="U765" s="117"/>
      <c r="V765" s="117"/>
    </row>
    <row r="766" spans="3:22" ht="15.75" customHeight="1">
      <c r="C766" s="117"/>
      <c r="D766" s="115"/>
      <c r="E766" s="115"/>
      <c r="F766" s="115"/>
      <c r="G766" s="117"/>
      <c r="H766" s="157"/>
      <c r="I766" s="117"/>
      <c r="J766" s="117"/>
      <c r="K766" s="117"/>
      <c r="L766" s="117"/>
      <c r="M766" s="117"/>
      <c r="N766" s="117"/>
      <c r="O766" s="117"/>
      <c r="P766" s="117"/>
      <c r="Q766" s="117"/>
      <c r="R766" s="117"/>
      <c r="S766" s="117"/>
      <c r="T766" s="117"/>
      <c r="U766" s="117"/>
      <c r="V766" s="117"/>
    </row>
    <row r="767" spans="3:22" ht="15.75" customHeight="1">
      <c r="C767" s="117"/>
      <c r="D767" s="115"/>
      <c r="E767" s="115"/>
      <c r="F767" s="115"/>
      <c r="G767" s="117"/>
      <c r="H767" s="157"/>
      <c r="I767" s="117"/>
      <c r="J767" s="117"/>
      <c r="K767" s="117"/>
      <c r="L767" s="117"/>
      <c r="M767" s="117"/>
      <c r="N767" s="117"/>
      <c r="O767" s="117"/>
      <c r="P767" s="117"/>
      <c r="Q767" s="117"/>
      <c r="R767" s="117"/>
      <c r="S767" s="117"/>
      <c r="T767" s="117"/>
      <c r="U767" s="117"/>
      <c r="V767" s="117"/>
    </row>
    <row r="768" spans="3:22" ht="15.75" customHeight="1">
      <c r="C768" s="117"/>
      <c r="D768" s="115"/>
      <c r="E768" s="115"/>
      <c r="F768" s="115"/>
      <c r="G768" s="117"/>
      <c r="H768" s="157"/>
      <c r="I768" s="117"/>
      <c r="J768" s="117"/>
      <c r="K768" s="117"/>
      <c r="L768" s="117"/>
      <c r="M768" s="117"/>
      <c r="N768" s="117"/>
      <c r="O768" s="117"/>
      <c r="P768" s="117"/>
      <c r="Q768" s="117"/>
      <c r="R768" s="117"/>
      <c r="S768" s="117"/>
      <c r="T768" s="117"/>
      <c r="U768" s="117"/>
      <c r="V768" s="117"/>
    </row>
    <row r="769" spans="3:22" ht="15.75" customHeight="1">
      <c r="C769" s="117"/>
      <c r="D769" s="115"/>
      <c r="E769" s="115"/>
      <c r="F769" s="115"/>
      <c r="G769" s="117"/>
      <c r="H769" s="157"/>
      <c r="I769" s="117"/>
      <c r="J769" s="117"/>
      <c r="K769" s="117"/>
      <c r="L769" s="117"/>
      <c r="M769" s="117"/>
      <c r="N769" s="117"/>
      <c r="O769" s="117"/>
      <c r="P769" s="117"/>
      <c r="Q769" s="117"/>
      <c r="R769" s="117"/>
      <c r="S769" s="117"/>
      <c r="T769" s="117"/>
      <c r="U769" s="117"/>
      <c r="V769" s="117"/>
    </row>
    <row r="770" spans="3:22" ht="15.75" customHeight="1">
      <c r="C770" s="117"/>
      <c r="D770" s="115"/>
      <c r="E770" s="115"/>
      <c r="F770" s="115"/>
      <c r="G770" s="117"/>
      <c r="H770" s="157"/>
      <c r="I770" s="117"/>
      <c r="J770" s="117"/>
      <c r="K770" s="117"/>
      <c r="L770" s="117"/>
      <c r="M770" s="117"/>
      <c r="N770" s="117"/>
      <c r="O770" s="117"/>
      <c r="P770" s="117"/>
      <c r="Q770" s="117"/>
      <c r="R770" s="117"/>
      <c r="S770" s="117"/>
      <c r="T770" s="117"/>
      <c r="U770" s="117"/>
      <c r="V770" s="117"/>
    </row>
    <row r="771" spans="3:22" ht="15.75" customHeight="1">
      <c r="C771" s="117"/>
      <c r="D771" s="115"/>
      <c r="E771" s="115"/>
      <c r="F771" s="115"/>
      <c r="G771" s="117"/>
      <c r="H771" s="157"/>
      <c r="I771" s="117"/>
      <c r="J771" s="117"/>
      <c r="K771" s="117"/>
      <c r="L771" s="117"/>
      <c r="M771" s="117"/>
      <c r="N771" s="117"/>
      <c r="O771" s="117"/>
      <c r="P771" s="117"/>
      <c r="Q771" s="117"/>
      <c r="R771" s="117"/>
      <c r="S771" s="117"/>
      <c r="T771" s="117"/>
      <c r="U771" s="117"/>
      <c r="V771" s="117"/>
    </row>
    <row r="772" spans="3:22" ht="15.75" customHeight="1">
      <c r="C772" s="117"/>
      <c r="D772" s="115"/>
      <c r="E772" s="115"/>
      <c r="F772" s="115"/>
      <c r="G772" s="117"/>
      <c r="H772" s="157"/>
      <c r="I772" s="117"/>
      <c r="J772" s="117"/>
      <c r="K772" s="117"/>
      <c r="L772" s="117"/>
      <c r="M772" s="117"/>
      <c r="N772" s="117"/>
      <c r="O772" s="117"/>
      <c r="P772" s="117"/>
      <c r="Q772" s="117"/>
      <c r="R772" s="117"/>
      <c r="S772" s="117"/>
      <c r="T772" s="117"/>
      <c r="U772" s="117"/>
      <c r="V772" s="117"/>
    </row>
    <row r="773" spans="3:22" ht="15.75" customHeight="1">
      <c r="C773" s="117"/>
      <c r="D773" s="115"/>
      <c r="E773" s="115"/>
      <c r="F773" s="115"/>
      <c r="G773" s="117"/>
      <c r="H773" s="157"/>
      <c r="I773" s="117"/>
      <c r="J773" s="117"/>
      <c r="K773" s="117"/>
      <c r="L773" s="117"/>
      <c r="M773" s="117"/>
      <c r="N773" s="117"/>
      <c r="O773" s="117"/>
      <c r="P773" s="117"/>
      <c r="Q773" s="117"/>
      <c r="R773" s="117"/>
      <c r="S773" s="117"/>
      <c r="T773" s="117"/>
      <c r="U773" s="117"/>
      <c r="V773" s="117"/>
    </row>
    <row r="774" spans="3:22" ht="15.75" customHeight="1">
      <c r="C774" s="117"/>
      <c r="D774" s="115"/>
      <c r="E774" s="115"/>
      <c r="F774" s="115"/>
      <c r="G774" s="117"/>
      <c r="H774" s="157"/>
      <c r="I774" s="117"/>
      <c r="J774" s="117"/>
      <c r="K774" s="117"/>
      <c r="L774" s="117"/>
      <c r="M774" s="117"/>
      <c r="N774" s="117"/>
      <c r="O774" s="117"/>
      <c r="P774" s="117"/>
      <c r="Q774" s="117"/>
      <c r="R774" s="117"/>
      <c r="S774" s="117"/>
      <c r="T774" s="117"/>
      <c r="U774" s="117"/>
      <c r="V774" s="117"/>
    </row>
    <row r="775" spans="3:22" ht="15.75" customHeight="1">
      <c r="C775" s="117"/>
      <c r="D775" s="115"/>
      <c r="E775" s="115"/>
      <c r="F775" s="115"/>
      <c r="G775" s="117"/>
      <c r="H775" s="157"/>
      <c r="I775" s="117"/>
      <c r="J775" s="117"/>
      <c r="K775" s="117"/>
      <c r="L775" s="117"/>
      <c r="M775" s="117"/>
      <c r="N775" s="117"/>
      <c r="O775" s="117"/>
      <c r="P775" s="117"/>
      <c r="Q775" s="117"/>
      <c r="R775" s="117"/>
      <c r="S775" s="117"/>
      <c r="T775" s="117"/>
      <c r="U775" s="117"/>
      <c r="V775" s="117"/>
    </row>
    <row r="776" spans="3:22" ht="15.75" customHeight="1">
      <c r="C776" s="117"/>
      <c r="D776" s="115"/>
      <c r="E776" s="115"/>
      <c r="F776" s="115"/>
      <c r="G776" s="117"/>
      <c r="H776" s="157"/>
      <c r="I776" s="117"/>
      <c r="J776" s="117"/>
      <c r="K776" s="117"/>
      <c r="L776" s="117"/>
      <c r="M776" s="117"/>
      <c r="N776" s="117"/>
      <c r="O776" s="117"/>
      <c r="P776" s="117"/>
      <c r="Q776" s="117"/>
      <c r="R776" s="117"/>
      <c r="S776" s="117"/>
      <c r="T776" s="117"/>
      <c r="U776" s="117"/>
      <c r="V776" s="117"/>
    </row>
    <row r="777" spans="3:22" ht="15.75" customHeight="1">
      <c r="C777" s="117"/>
      <c r="D777" s="115"/>
      <c r="E777" s="115"/>
      <c r="F777" s="115"/>
      <c r="G777" s="117"/>
      <c r="H777" s="157"/>
      <c r="I777" s="117"/>
      <c r="J777" s="117"/>
      <c r="K777" s="117"/>
      <c r="L777" s="117"/>
      <c r="M777" s="117"/>
      <c r="N777" s="117"/>
      <c r="O777" s="117"/>
      <c r="P777" s="117"/>
      <c r="Q777" s="117"/>
      <c r="R777" s="117"/>
      <c r="S777" s="117"/>
      <c r="T777" s="117"/>
      <c r="U777" s="117"/>
      <c r="V777" s="117"/>
    </row>
    <row r="778" spans="3:22" ht="15.75" customHeight="1">
      <c r="C778" s="117"/>
      <c r="D778" s="115"/>
      <c r="E778" s="115"/>
      <c r="F778" s="115"/>
      <c r="G778" s="117"/>
      <c r="H778" s="157"/>
      <c r="I778" s="117"/>
      <c r="J778" s="117"/>
      <c r="K778" s="117"/>
      <c r="L778" s="117"/>
      <c r="M778" s="117"/>
      <c r="N778" s="117"/>
      <c r="O778" s="117"/>
      <c r="P778" s="117"/>
      <c r="Q778" s="117"/>
      <c r="R778" s="117"/>
      <c r="S778" s="117"/>
      <c r="T778" s="117"/>
      <c r="U778" s="117"/>
      <c r="V778" s="117"/>
    </row>
    <row r="779" spans="3:22" ht="15.75" customHeight="1">
      <c r="C779" s="117"/>
      <c r="D779" s="115"/>
      <c r="E779" s="115"/>
      <c r="F779" s="115"/>
      <c r="G779" s="117"/>
      <c r="H779" s="157"/>
      <c r="I779" s="117"/>
      <c r="J779" s="117"/>
      <c r="K779" s="117"/>
      <c r="L779" s="117"/>
      <c r="M779" s="117"/>
      <c r="N779" s="117"/>
      <c r="O779" s="117"/>
      <c r="P779" s="117"/>
      <c r="Q779" s="117"/>
      <c r="R779" s="117"/>
      <c r="S779" s="117"/>
      <c r="T779" s="117"/>
      <c r="U779" s="117"/>
      <c r="V779" s="117"/>
    </row>
    <row r="780" spans="3:22" ht="15.75" customHeight="1">
      <c r="C780" s="117"/>
      <c r="D780" s="115"/>
      <c r="E780" s="115"/>
      <c r="F780" s="115"/>
      <c r="G780" s="117"/>
      <c r="H780" s="157"/>
      <c r="I780" s="117"/>
      <c r="J780" s="117"/>
      <c r="K780" s="117"/>
      <c r="L780" s="117"/>
      <c r="M780" s="117"/>
      <c r="N780" s="117"/>
      <c r="O780" s="117"/>
      <c r="P780" s="117"/>
      <c r="Q780" s="117"/>
      <c r="R780" s="117"/>
      <c r="S780" s="117"/>
      <c r="T780" s="117"/>
      <c r="U780" s="117"/>
      <c r="V780" s="117"/>
    </row>
    <row r="781" spans="3:22" ht="15.75" customHeight="1">
      <c r="C781" s="117"/>
      <c r="D781" s="115"/>
      <c r="E781" s="115"/>
      <c r="F781" s="115"/>
      <c r="G781" s="117"/>
      <c r="H781" s="157"/>
      <c r="I781" s="117"/>
      <c r="J781" s="117"/>
      <c r="K781" s="117"/>
      <c r="L781" s="117"/>
      <c r="M781" s="117"/>
      <c r="N781" s="117"/>
      <c r="O781" s="117"/>
      <c r="P781" s="117"/>
      <c r="Q781" s="117"/>
      <c r="R781" s="117"/>
      <c r="S781" s="117"/>
      <c r="T781" s="117"/>
      <c r="U781" s="117"/>
      <c r="V781" s="117"/>
    </row>
    <row r="782" spans="3:22" ht="15.75" customHeight="1">
      <c r="C782" s="117"/>
      <c r="D782" s="115"/>
      <c r="E782" s="115"/>
      <c r="F782" s="115"/>
      <c r="G782" s="117"/>
      <c r="H782" s="157"/>
      <c r="I782" s="117"/>
      <c r="J782" s="117"/>
      <c r="K782" s="117"/>
      <c r="L782" s="117"/>
      <c r="M782" s="117"/>
      <c r="N782" s="117"/>
      <c r="O782" s="117"/>
      <c r="P782" s="117"/>
      <c r="Q782" s="117"/>
      <c r="R782" s="117"/>
      <c r="S782" s="117"/>
      <c r="T782" s="117"/>
      <c r="U782" s="117"/>
      <c r="V782" s="117"/>
    </row>
    <row r="783" spans="3:22" ht="15.75" customHeight="1">
      <c r="C783" s="117"/>
      <c r="D783" s="115"/>
      <c r="E783" s="115"/>
      <c r="F783" s="115"/>
      <c r="G783" s="117"/>
      <c r="H783" s="157"/>
      <c r="I783" s="117"/>
      <c r="J783" s="117"/>
      <c r="K783" s="117"/>
      <c r="L783" s="117"/>
      <c r="M783" s="117"/>
      <c r="N783" s="117"/>
      <c r="O783" s="117"/>
      <c r="P783" s="117"/>
      <c r="Q783" s="117"/>
      <c r="R783" s="117"/>
      <c r="S783" s="117"/>
      <c r="T783" s="117"/>
      <c r="U783" s="117"/>
      <c r="V783" s="117"/>
    </row>
    <row r="784" spans="3:22" ht="15.75" customHeight="1">
      <c r="C784" s="117"/>
      <c r="D784" s="115"/>
      <c r="E784" s="115"/>
      <c r="F784" s="115"/>
      <c r="G784" s="117"/>
      <c r="H784" s="157"/>
      <c r="I784" s="117"/>
      <c r="J784" s="117"/>
      <c r="K784" s="117"/>
      <c r="L784" s="117"/>
      <c r="M784" s="117"/>
      <c r="N784" s="117"/>
      <c r="O784" s="117"/>
      <c r="P784" s="117"/>
      <c r="Q784" s="117"/>
      <c r="R784" s="117"/>
      <c r="S784" s="117"/>
      <c r="T784" s="117"/>
      <c r="U784" s="117"/>
      <c r="V784" s="117"/>
    </row>
    <row r="785" spans="3:22" ht="15.75" customHeight="1">
      <c r="C785" s="117"/>
      <c r="D785" s="115"/>
      <c r="E785" s="115"/>
      <c r="F785" s="115"/>
      <c r="G785" s="117"/>
      <c r="H785" s="157"/>
      <c r="I785" s="117"/>
      <c r="J785" s="117"/>
      <c r="K785" s="117"/>
      <c r="L785" s="117"/>
      <c r="M785" s="117"/>
      <c r="N785" s="117"/>
      <c r="O785" s="117"/>
      <c r="P785" s="117"/>
      <c r="Q785" s="117"/>
      <c r="R785" s="117"/>
      <c r="S785" s="117"/>
      <c r="T785" s="117"/>
      <c r="U785" s="117"/>
      <c r="V785" s="117"/>
    </row>
    <row r="786" spans="3:22" ht="15.75" customHeight="1">
      <c r="C786" s="117"/>
      <c r="D786" s="115"/>
      <c r="E786" s="115"/>
      <c r="F786" s="115"/>
      <c r="G786" s="117"/>
      <c r="H786" s="157"/>
      <c r="I786" s="117"/>
      <c r="J786" s="117"/>
      <c r="K786" s="117"/>
      <c r="L786" s="117"/>
      <c r="M786" s="117"/>
      <c r="N786" s="117"/>
      <c r="O786" s="117"/>
      <c r="P786" s="117"/>
      <c r="Q786" s="117"/>
      <c r="R786" s="117"/>
      <c r="S786" s="117"/>
      <c r="T786" s="117"/>
      <c r="U786" s="117"/>
      <c r="V786" s="117"/>
    </row>
    <row r="787" spans="3:22" ht="15.75" customHeight="1">
      <c r="C787" s="117"/>
      <c r="D787" s="115"/>
      <c r="E787" s="115"/>
      <c r="F787" s="115"/>
      <c r="G787" s="117"/>
      <c r="H787" s="157"/>
      <c r="I787" s="117"/>
      <c r="J787" s="117"/>
      <c r="K787" s="117"/>
      <c r="L787" s="117"/>
      <c r="M787" s="117"/>
      <c r="N787" s="117"/>
      <c r="O787" s="117"/>
      <c r="P787" s="117"/>
      <c r="Q787" s="117"/>
      <c r="R787" s="117"/>
      <c r="S787" s="117"/>
      <c r="T787" s="117"/>
      <c r="U787" s="117"/>
      <c r="V787" s="117"/>
    </row>
    <row r="788" spans="3:22" ht="15.75" customHeight="1">
      <c r="C788" s="117"/>
      <c r="D788" s="115"/>
      <c r="E788" s="115"/>
      <c r="F788" s="115"/>
      <c r="G788" s="117"/>
      <c r="H788" s="157"/>
      <c r="I788" s="117"/>
      <c r="J788" s="117"/>
      <c r="K788" s="117"/>
      <c r="L788" s="117"/>
      <c r="M788" s="117"/>
      <c r="N788" s="117"/>
      <c r="O788" s="117"/>
      <c r="P788" s="117"/>
      <c r="Q788" s="117"/>
      <c r="R788" s="117"/>
      <c r="S788" s="117"/>
      <c r="T788" s="117"/>
      <c r="U788" s="117"/>
      <c r="V788" s="117"/>
    </row>
    <row r="789" spans="3:22" ht="15.75" customHeight="1">
      <c r="C789" s="117"/>
      <c r="D789" s="115"/>
      <c r="E789" s="115"/>
      <c r="F789" s="115"/>
      <c r="G789" s="117"/>
      <c r="H789" s="157"/>
      <c r="I789" s="117"/>
      <c r="J789" s="117"/>
      <c r="K789" s="117"/>
      <c r="L789" s="117"/>
      <c r="M789" s="117"/>
      <c r="N789" s="117"/>
      <c r="O789" s="117"/>
      <c r="P789" s="117"/>
      <c r="Q789" s="117"/>
      <c r="R789" s="117"/>
      <c r="S789" s="117"/>
      <c r="T789" s="117"/>
      <c r="U789" s="117"/>
      <c r="V789" s="117"/>
    </row>
    <row r="790" spans="3:22" ht="15.75" customHeight="1">
      <c r="C790" s="117"/>
      <c r="D790" s="115"/>
      <c r="E790" s="115"/>
      <c r="F790" s="115"/>
      <c r="G790" s="117"/>
      <c r="H790" s="157"/>
      <c r="I790" s="117"/>
      <c r="J790" s="117"/>
      <c r="K790" s="117"/>
      <c r="L790" s="117"/>
      <c r="M790" s="117"/>
      <c r="N790" s="117"/>
      <c r="O790" s="117"/>
      <c r="P790" s="117"/>
      <c r="Q790" s="117"/>
      <c r="R790" s="117"/>
      <c r="S790" s="117"/>
      <c r="T790" s="117"/>
      <c r="U790" s="117"/>
      <c r="V790" s="117"/>
    </row>
    <row r="791" spans="3:22" ht="15.75" customHeight="1">
      <c r="C791" s="117"/>
      <c r="D791" s="115"/>
      <c r="E791" s="115"/>
      <c r="F791" s="115"/>
      <c r="G791" s="117"/>
      <c r="H791" s="157"/>
      <c r="I791" s="117"/>
      <c r="J791" s="117"/>
      <c r="K791" s="117"/>
      <c r="L791" s="117"/>
      <c r="M791" s="117"/>
      <c r="N791" s="117"/>
      <c r="O791" s="117"/>
      <c r="P791" s="117"/>
      <c r="Q791" s="117"/>
      <c r="R791" s="117"/>
      <c r="S791" s="117"/>
      <c r="T791" s="117"/>
      <c r="U791" s="117"/>
      <c r="V791" s="117"/>
    </row>
    <row r="792" spans="3:22" ht="15.75" customHeight="1">
      <c r="C792" s="117"/>
      <c r="D792" s="115"/>
      <c r="E792" s="115"/>
      <c r="F792" s="115"/>
      <c r="G792" s="117"/>
      <c r="H792" s="157"/>
      <c r="I792" s="117"/>
      <c r="J792" s="117"/>
      <c r="K792" s="117"/>
      <c r="L792" s="117"/>
      <c r="M792" s="117"/>
      <c r="N792" s="117"/>
      <c r="O792" s="117"/>
      <c r="P792" s="117"/>
      <c r="Q792" s="117"/>
      <c r="R792" s="117"/>
      <c r="S792" s="117"/>
      <c r="T792" s="117"/>
      <c r="U792" s="117"/>
      <c r="V792" s="117"/>
    </row>
    <row r="793" spans="3:22" ht="15.75" customHeight="1">
      <c r="C793" s="117"/>
      <c r="D793" s="115"/>
      <c r="E793" s="115"/>
      <c r="F793" s="115"/>
      <c r="G793" s="117"/>
      <c r="H793" s="157"/>
      <c r="I793" s="117"/>
      <c r="J793" s="117"/>
      <c r="K793" s="117"/>
      <c r="L793" s="117"/>
      <c r="M793" s="117"/>
      <c r="N793" s="117"/>
      <c r="O793" s="117"/>
      <c r="P793" s="117"/>
      <c r="Q793" s="117"/>
      <c r="R793" s="117"/>
      <c r="S793" s="117"/>
      <c r="T793" s="117"/>
      <c r="U793" s="117"/>
      <c r="V793" s="117"/>
    </row>
    <row r="794" spans="3:22" ht="15.75" customHeight="1">
      <c r="C794" s="117"/>
      <c r="D794" s="115"/>
      <c r="E794" s="115"/>
      <c r="F794" s="115"/>
      <c r="G794" s="117"/>
      <c r="H794" s="157"/>
      <c r="I794" s="117"/>
      <c r="J794" s="117"/>
      <c r="K794" s="117"/>
      <c r="L794" s="117"/>
      <c r="M794" s="117"/>
      <c r="N794" s="117"/>
      <c r="O794" s="117"/>
      <c r="P794" s="117"/>
      <c r="Q794" s="117"/>
      <c r="R794" s="117"/>
      <c r="S794" s="117"/>
      <c r="T794" s="117"/>
      <c r="U794" s="117"/>
      <c r="V794" s="117"/>
    </row>
    <row r="795" spans="3:22" ht="15.75" customHeight="1">
      <c r="C795" s="117"/>
      <c r="D795" s="115"/>
      <c r="E795" s="115"/>
      <c r="F795" s="115"/>
      <c r="G795" s="117"/>
      <c r="H795" s="157"/>
      <c r="I795" s="117"/>
      <c r="J795" s="117"/>
      <c r="K795" s="117"/>
      <c r="L795" s="117"/>
      <c r="M795" s="117"/>
      <c r="N795" s="117"/>
      <c r="O795" s="117"/>
      <c r="P795" s="117"/>
      <c r="Q795" s="117"/>
      <c r="R795" s="117"/>
      <c r="S795" s="117"/>
      <c r="T795" s="117"/>
      <c r="U795" s="117"/>
      <c r="V795" s="117"/>
    </row>
    <row r="796" spans="3:22" ht="15.75" customHeight="1">
      <c r="C796" s="117"/>
      <c r="D796" s="115"/>
      <c r="E796" s="115"/>
      <c r="F796" s="115"/>
      <c r="G796" s="117"/>
      <c r="H796" s="157"/>
      <c r="I796" s="117"/>
      <c r="J796" s="117"/>
      <c r="K796" s="117"/>
      <c r="L796" s="117"/>
      <c r="M796" s="117"/>
      <c r="N796" s="117"/>
      <c r="O796" s="117"/>
      <c r="P796" s="117"/>
      <c r="Q796" s="117"/>
      <c r="R796" s="117"/>
      <c r="S796" s="117"/>
      <c r="T796" s="117"/>
      <c r="U796" s="117"/>
      <c r="V796" s="117"/>
    </row>
    <row r="797" spans="3:22" ht="15.75" customHeight="1">
      <c r="C797" s="117"/>
      <c r="D797" s="115"/>
      <c r="E797" s="115"/>
      <c r="F797" s="115"/>
      <c r="G797" s="117"/>
      <c r="H797" s="157"/>
      <c r="I797" s="117"/>
      <c r="J797" s="117"/>
      <c r="K797" s="117"/>
      <c r="L797" s="117"/>
      <c r="M797" s="117"/>
      <c r="N797" s="117"/>
      <c r="O797" s="117"/>
      <c r="P797" s="117"/>
      <c r="Q797" s="117"/>
      <c r="R797" s="117"/>
      <c r="S797" s="117"/>
      <c r="T797" s="117"/>
      <c r="U797" s="117"/>
      <c r="V797" s="117"/>
    </row>
    <row r="798" spans="3:22" ht="15.75" customHeight="1">
      <c r="C798" s="117"/>
      <c r="D798" s="115"/>
      <c r="E798" s="115"/>
      <c r="F798" s="115"/>
      <c r="G798" s="117"/>
      <c r="H798" s="157"/>
      <c r="I798" s="117"/>
      <c r="J798" s="117"/>
      <c r="K798" s="117"/>
      <c r="L798" s="117"/>
      <c r="M798" s="117"/>
      <c r="N798" s="117"/>
      <c r="O798" s="117"/>
      <c r="P798" s="117"/>
      <c r="Q798" s="117"/>
      <c r="R798" s="117"/>
      <c r="S798" s="117"/>
      <c r="T798" s="117"/>
      <c r="U798" s="117"/>
      <c r="V798" s="117"/>
    </row>
    <row r="799" spans="3:22" ht="15.75" customHeight="1">
      <c r="C799" s="117"/>
      <c r="D799" s="115"/>
      <c r="E799" s="115"/>
      <c r="F799" s="115"/>
      <c r="G799" s="117"/>
      <c r="H799" s="157"/>
      <c r="I799" s="117"/>
      <c r="J799" s="117"/>
      <c r="K799" s="117"/>
      <c r="L799" s="117"/>
      <c r="M799" s="117"/>
      <c r="N799" s="117"/>
      <c r="O799" s="117"/>
      <c r="P799" s="117"/>
      <c r="Q799" s="117"/>
      <c r="R799" s="117"/>
      <c r="S799" s="117"/>
      <c r="T799" s="117"/>
      <c r="U799" s="117"/>
      <c r="V799" s="117"/>
    </row>
    <row r="800" spans="3:22" ht="15.75" customHeight="1">
      <c r="C800" s="117"/>
      <c r="D800" s="115"/>
      <c r="E800" s="115"/>
      <c r="F800" s="115"/>
      <c r="G800" s="117"/>
      <c r="H800" s="157"/>
      <c r="I800" s="117"/>
      <c r="J800" s="117"/>
      <c r="K800" s="117"/>
      <c r="L800" s="117"/>
      <c r="M800" s="117"/>
      <c r="N800" s="117"/>
      <c r="O800" s="117"/>
      <c r="P800" s="117"/>
      <c r="Q800" s="117"/>
      <c r="R800" s="117"/>
      <c r="S800" s="117"/>
      <c r="T800" s="117"/>
      <c r="U800" s="117"/>
      <c r="V800" s="117"/>
    </row>
    <row r="801" spans="3:22" ht="15.75" customHeight="1">
      <c r="C801" s="117"/>
      <c r="D801" s="115"/>
      <c r="E801" s="115"/>
      <c r="F801" s="115"/>
      <c r="G801" s="117"/>
      <c r="H801" s="157"/>
      <c r="I801" s="117"/>
      <c r="J801" s="117"/>
      <c r="K801" s="117"/>
      <c r="L801" s="117"/>
      <c r="M801" s="117"/>
      <c r="N801" s="117"/>
      <c r="O801" s="117"/>
      <c r="P801" s="117"/>
      <c r="Q801" s="117"/>
      <c r="R801" s="117"/>
      <c r="S801" s="117"/>
      <c r="T801" s="117"/>
      <c r="U801" s="117"/>
      <c r="V801" s="117"/>
    </row>
    <row r="802" spans="3:22" ht="15.75" customHeight="1">
      <c r="C802" s="117"/>
      <c r="D802" s="115"/>
      <c r="E802" s="115"/>
      <c r="F802" s="115"/>
      <c r="G802" s="117"/>
      <c r="H802" s="157"/>
      <c r="I802" s="117"/>
      <c r="J802" s="117"/>
      <c r="K802" s="117"/>
      <c r="L802" s="117"/>
      <c r="M802" s="117"/>
      <c r="N802" s="117"/>
      <c r="O802" s="117"/>
      <c r="P802" s="117"/>
      <c r="Q802" s="117"/>
      <c r="R802" s="117"/>
      <c r="S802" s="117"/>
      <c r="T802" s="117"/>
      <c r="U802" s="117"/>
      <c r="V802" s="117"/>
    </row>
    <row r="803" spans="3:22" ht="15.75" customHeight="1">
      <c r="C803" s="117"/>
      <c r="D803" s="115"/>
      <c r="E803" s="115"/>
      <c r="F803" s="115"/>
      <c r="G803" s="117"/>
      <c r="H803" s="157"/>
      <c r="I803" s="117"/>
      <c r="J803" s="117"/>
      <c r="K803" s="117"/>
      <c r="L803" s="117"/>
      <c r="M803" s="117"/>
      <c r="N803" s="117"/>
      <c r="O803" s="117"/>
      <c r="P803" s="117"/>
      <c r="Q803" s="117"/>
      <c r="R803" s="117"/>
      <c r="S803" s="117"/>
      <c r="T803" s="117"/>
      <c r="U803" s="117"/>
      <c r="V803" s="117"/>
    </row>
    <row r="804" spans="3:22" ht="15.75" customHeight="1">
      <c r="C804" s="117"/>
      <c r="D804" s="115"/>
      <c r="E804" s="115"/>
      <c r="F804" s="115"/>
      <c r="G804" s="117"/>
      <c r="H804" s="157"/>
      <c r="I804" s="117"/>
      <c r="J804" s="117"/>
      <c r="K804" s="117"/>
      <c r="L804" s="117"/>
      <c r="M804" s="117"/>
      <c r="N804" s="117"/>
      <c r="O804" s="117"/>
      <c r="P804" s="117"/>
      <c r="Q804" s="117"/>
      <c r="R804" s="117"/>
      <c r="S804" s="117"/>
      <c r="T804" s="117"/>
      <c r="U804" s="117"/>
      <c r="V804" s="117"/>
    </row>
    <row r="805" spans="3:22" ht="15.75" customHeight="1">
      <c r="C805" s="117"/>
      <c r="D805" s="115"/>
      <c r="E805" s="115"/>
      <c r="F805" s="115"/>
      <c r="G805" s="117"/>
      <c r="H805" s="157"/>
      <c r="I805" s="117"/>
      <c r="J805" s="117"/>
      <c r="K805" s="117"/>
      <c r="L805" s="117"/>
      <c r="M805" s="117"/>
      <c r="N805" s="117"/>
      <c r="O805" s="117"/>
      <c r="P805" s="117"/>
      <c r="Q805" s="117"/>
      <c r="R805" s="117"/>
      <c r="S805" s="117"/>
      <c r="T805" s="117"/>
      <c r="U805" s="117"/>
      <c r="V805" s="117"/>
    </row>
    <row r="806" spans="3:22" ht="15.75" customHeight="1">
      <c r="C806" s="117"/>
      <c r="D806" s="115"/>
      <c r="E806" s="115"/>
      <c r="F806" s="115"/>
      <c r="G806" s="117"/>
      <c r="H806" s="157"/>
      <c r="I806" s="117"/>
      <c r="J806" s="117"/>
      <c r="K806" s="117"/>
      <c r="L806" s="117"/>
      <c r="M806" s="117"/>
      <c r="N806" s="117"/>
      <c r="O806" s="117"/>
      <c r="P806" s="117"/>
      <c r="Q806" s="117"/>
      <c r="R806" s="117"/>
      <c r="S806" s="117"/>
      <c r="T806" s="117"/>
      <c r="U806" s="117"/>
      <c r="V806" s="117"/>
    </row>
    <row r="807" spans="3:22" ht="15.75" customHeight="1">
      <c r="C807" s="117"/>
      <c r="D807" s="115"/>
      <c r="E807" s="115"/>
      <c r="F807" s="115"/>
      <c r="G807" s="117"/>
      <c r="H807" s="157"/>
      <c r="I807" s="117"/>
      <c r="J807" s="117"/>
      <c r="K807" s="117"/>
      <c r="L807" s="117"/>
      <c r="M807" s="117"/>
      <c r="N807" s="117"/>
      <c r="O807" s="117"/>
      <c r="P807" s="117"/>
      <c r="Q807" s="117"/>
      <c r="R807" s="117"/>
      <c r="S807" s="117"/>
      <c r="T807" s="117"/>
      <c r="U807" s="117"/>
      <c r="V807" s="117"/>
    </row>
    <row r="808" spans="3:22" ht="15.75" customHeight="1">
      <c r="C808" s="117"/>
      <c r="D808" s="115"/>
      <c r="E808" s="115"/>
      <c r="F808" s="115"/>
      <c r="G808" s="117"/>
      <c r="H808" s="157"/>
      <c r="I808" s="117"/>
      <c r="J808" s="117"/>
      <c r="K808" s="117"/>
      <c r="L808" s="117"/>
      <c r="M808" s="117"/>
      <c r="N808" s="117"/>
      <c r="O808" s="117"/>
      <c r="P808" s="117"/>
      <c r="Q808" s="117"/>
      <c r="R808" s="117"/>
      <c r="S808" s="117"/>
      <c r="T808" s="117"/>
      <c r="U808" s="117"/>
      <c r="V808" s="117"/>
    </row>
    <row r="809" spans="3:22" ht="15.75" customHeight="1">
      <c r="C809" s="117"/>
      <c r="D809" s="115"/>
      <c r="E809" s="115"/>
      <c r="F809" s="115"/>
      <c r="G809" s="117"/>
      <c r="H809" s="157"/>
      <c r="I809" s="117"/>
      <c r="J809" s="117"/>
      <c r="K809" s="117"/>
      <c r="L809" s="117"/>
      <c r="M809" s="117"/>
      <c r="N809" s="117"/>
      <c r="O809" s="117"/>
      <c r="P809" s="117"/>
      <c r="Q809" s="117"/>
      <c r="R809" s="117"/>
      <c r="S809" s="117"/>
      <c r="T809" s="117"/>
      <c r="U809" s="117"/>
      <c r="V809" s="117"/>
    </row>
    <row r="810" spans="3:22" ht="15.75" customHeight="1">
      <c r="C810" s="117"/>
      <c r="D810" s="115"/>
      <c r="E810" s="115"/>
      <c r="F810" s="115"/>
      <c r="G810" s="117"/>
      <c r="H810" s="157"/>
      <c r="I810" s="117"/>
      <c r="J810" s="117"/>
      <c r="K810" s="117"/>
      <c r="L810" s="117"/>
      <c r="M810" s="117"/>
      <c r="N810" s="117"/>
      <c r="O810" s="117"/>
      <c r="P810" s="117"/>
      <c r="Q810" s="117"/>
      <c r="R810" s="117"/>
      <c r="S810" s="117"/>
      <c r="T810" s="117"/>
      <c r="U810" s="117"/>
      <c r="V810" s="117"/>
    </row>
    <row r="811" spans="3:22" ht="15.75" customHeight="1">
      <c r="C811" s="117"/>
      <c r="D811" s="115"/>
      <c r="E811" s="115"/>
      <c r="F811" s="115"/>
      <c r="G811" s="117"/>
      <c r="H811" s="157"/>
      <c r="I811" s="117"/>
      <c r="J811" s="117"/>
      <c r="K811" s="117"/>
      <c r="L811" s="117"/>
      <c r="M811" s="117"/>
      <c r="N811" s="117"/>
      <c r="O811" s="117"/>
      <c r="P811" s="117"/>
      <c r="Q811" s="117"/>
      <c r="R811" s="117"/>
      <c r="S811" s="117"/>
      <c r="T811" s="117"/>
      <c r="U811" s="117"/>
      <c r="V811" s="117"/>
    </row>
    <row r="812" spans="3:22" ht="15.75" customHeight="1">
      <c r="C812" s="117"/>
      <c r="D812" s="115"/>
      <c r="E812" s="115"/>
      <c r="F812" s="115"/>
      <c r="G812" s="117"/>
      <c r="H812" s="157"/>
      <c r="I812" s="117"/>
      <c r="J812" s="117"/>
      <c r="K812" s="117"/>
      <c r="L812" s="117"/>
      <c r="M812" s="117"/>
      <c r="N812" s="117"/>
      <c r="O812" s="117"/>
      <c r="P812" s="117"/>
      <c r="Q812" s="117"/>
      <c r="R812" s="117"/>
      <c r="S812" s="117"/>
      <c r="T812" s="117"/>
      <c r="U812" s="117"/>
      <c r="V812" s="117"/>
    </row>
    <row r="813" spans="3:22" ht="15.75" customHeight="1">
      <c r="C813" s="117"/>
      <c r="D813" s="115"/>
      <c r="E813" s="115"/>
      <c r="F813" s="115"/>
      <c r="G813" s="117"/>
      <c r="H813" s="157"/>
      <c r="I813" s="117"/>
      <c r="J813" s="117"/>
      <c r="K813" s="117"/>
      <c r="L813" s="117"/>
      <c r="M813" s="117"/>
      <c r="N813" s="117"/>
      <c r="O813" s="117"/>
      <c r="P813" s="117"/>
      <c r="Q813" s="117"/>
      <c r="R813" s="117"/>
      <c r="S813" s="117"/>
      <c r="T813" s="117"/>
      <c r="U813" s="117"/>
      <c r="V813" s="117"/>
    </row>
    <row r="814" spans="3:22" ht="15.75" customHeight="1">
      <c r="C814" s="117"/>
      <c r="D814" s="115"/>
      <c r="E814" s="115"/>
      <c r="F814" s="115"/>
      <c r="G814" s="117"/>
      <c r="H814" s="157"/>
      <c r="I814" s="117"/>
      <c r="J814" s="117"/>
      <c r="K814" s="117"/>
      <c r="L814" s="117"/>
      <c r="M814" s="117"/>
      <c r="N814" s="117"/>
      <c r="O814" s="117"/>
      <c r="P814" s="117"/>
      <c r="Q814" s="117"/>
      <c r="R814" s="117"/>
      <c r="S814" s="117"/>
      <c r="T814" s="117"/>
      <c r="U814" s="117"/>
      <c r="V814" s="117"/>
    </row>
    <row r="815" spans="3:22" ht="15.75" customHeight="1">
      <c r="C815" s="117"/>
      <c r="D815" s="115"/>
      <c r="E815" s="115"/>
      <c r="F815" s="115"/>
      <c r="G815" s="117"/>
      <c r="H815" s="157"/>
      <c r="I815" s="117"/>
      <c r="J815" s="117"/>
      <c r="K815" s="117"/>
      <c r="L815" s="117"/>
      <c r="M815" s="117"/>
      <c r="N815" s="117"/>
      <c r="O815" s="117"/>
      <c r="P815" s="117"/>
      <c r="Q815" s="117"/>
      <c r="R815" s="117"/>
      <c r="S815" s="117"/>
      <c r="T815" s="117"/>
      <c r="U815" s="117"/>
      <c r="V815" s="117"/>
    </row>
    <row r="816" spans="3:22" ht="15.75" customHeight="1">
      <c r="C816" s="117"/>
      <c r="D816" s="115"/>
      <c r="E816" s="115"/>
      <c r="F816" s="115"/>
      <c r="G816" s="117"/>
      <c r="H816" s="157"/>
      <c r="I816" s="117"/>
      <c r="J816" s="117"/>
      <c r="K816" s="117"/>
      <c r="L816" s="117"/>
      <c r="M816" s="117"/>
      <c r="N816" s="117"/>
      <c r="O816" s="117"/>
      <c r="P816" s="117"/>
      <c r="Q816" s="117"/>
      <c r="R816" s="117"/>
      <c r="S816" s="117"/>
      <c r="T816" s="117"/>
      <c r="U816" s="117"/>
      <c r="V816" s="117"/>
    </row>
    <row r="817" spans="3:22" ht="15.75" customHeight="1">
      <c r="C817" s="117"/>
      <c r="D817" s="115"/>
      <c r="E817" s="115"/>
      <c r="F817" s="115"/>
      <c r="G817" s="117"/>
      <c r="H817" s="157"/>
      <c r="I817" s="117"/>
      <c r="J817" s="117"/>
      <c r="K817" s="117"/>
      <c r="L817" s="117"/>
      <c r="M817" s="117"/>
      <c r="N817" s="117"/>
      <c r="O817" s="117"/>
      <c r="P817" s="117"/>
      <c r="Q817" s="117"/>
      <c r="R817" s="117"/>
      <c r="S817" s="117"/>
      <c r="T817" s="117"/>
      <c r="U817" s="117"/>
      <c r="V817" s="117"/>
    </row>
    <row r="818" spans="3:22" ht="15.75" customHeight="1">
      <c r="C818" s="117"/>
      <c r="D818" s="115"/>
      <c r="E818" s="115"/>
      <c r="F818" s="115"/>
      <c r="G818" s="117"/>
      <c r="H818" s="157"/>
      <c r="I818" s="117"/>
      <c r="J818" s="117"/>
      <c r="K818" s="117"/>
      <c r="L818" s="117"/>
      <c r="M818" s="117"/>
      <c r="N818" s="117"/>
      <c r="O818" s="117"/>
      <c r="P818" s="117"/>
      <c r="Q818" s="117"/>
      <c r="R818" s="117"/>
      <c r="S818" s="117"/>
      <c r="T818" s="117"/>
      <c r="U818" s="117"/>
      <c r="V818" s="117"/>
    </row>
    <row r="819" spans="3:22" ht="15.75" customHeight="1">
      <c r="C819" s="117"/>
      <c r="D819" s="115"/>
      <c r="E819" s="115"/>
      <c r="F819" s="115"/>
      <c r="G819" s="117"/>
      <c r="H819" s="157"/>
      <c r="I819" s="117"/>
      <c r="J819" s="117"/>
      <c r="K819" s="117"/>
      <c r="L819" s="117"/>
      <c r="M819" s="117"/>
      <c r="N819" s="117"/>
      <c r="O819" s="117"/>
      <c r="P819" s="117"/>
      <c r="Q819" s="117"/>
      <c r="R819" s="117"/>
      <c r="S819" s="117"/>
      <c r="T819" s="117"/>
      <c r="U819" s="117"/>
      <c r="V819" s="117"/>
    </row>
    <row r="820" spans="3:22" ht="15.75" customHeight="1">
      <c r="C820" s="117"/>
      <c r="D820" s="115"/>
      <c r="E820" s="115"/>
      <c r="F820" s="115"/>
      <c r="G820" s="117"/>
      <c r="H820" s="157"/>
      <c r="I820" s="117"/>
      <c r="J820" s="117"/>
      <c r="K820" s="117"/>
      <c r="L820" s="117"/>
      <c r="M820" s="117"/>
      <c r="N820" s="117"/>
      <c r="O820" s="117"/>
      <c r="P820" s="117"/>
      <c r="Q820" s="117"/>
      <c r="R820" s="117"/>
      <c r="S820" s="117"/>
      <c r="T820" s="117"/>
      <c r="U820" s="117"/>
      <c r="V820" s="117"/>
    </row>
    <row r="821" spans="3:22" ht="15.75" customHeight="1">
      <c r="C821" s="117"/>
      <c r="D821" s="115"/>
      <c r="E821" s="115"/>
      <c r="F821" s="115"/>
      <c r="G821" s="117"/>
      <c r="H821" s="157"/>
      <c r="I821" s="117"/>
      <c r="J821" s="117"/>
      <c r="K821" s="117"/>
      <c r="L821" s="117"/>
      <c r="M821" s="117"/>
      <c r="N821" s="117"/>
      <c r="O821" s="117"/>
      <c r="P821" s="117"/>
      <c r="Q821" s="117"/>
      <c r="R821" s="117"/>
      <c r="S821" s="117"/>
      <c r="T821" s="117"/>
      <c r="U821" s="117"/>
      <c r="V821" s="117"/>
    </row>
    <row r="822" spans="3:22" ht="15.75" customHeight="1">
      <c r="C822" s="117"/>
      <c r="D822" s="115"/>
      <c r="E822" s="115"/>
      <c r="F822" s="115"/>
      <c r="G822" s="117"/>
      <c r="H822" s="157"/>
      <c r="I822" s="117"/>
      <c r="J822" s="117"/>
      <c r="K822" s="117"/>
      <c r="L822" s="117"/>
      <c r="M822" s="117"/>
      <c r="N822" s="117"/>
      <c r="O822" s="117"/>
      <c r="P822" s="117"/>
      <c r="Q822" s="117"/>
      <c r="R822" s="117"/>
      <c r="S822" s="117"/>
      <c r="T822" s="117"/>
      <c r="U822" s="117"/>
      <c r="V822" s="117"/>
    </row>
    <row r="823" spans="3:22" ht="15.75" customHeight="1">
      <c r="C823" s="117"/>
      <c r="D823" s="115"/>
      <c r="E823" s="115"/>
      <c r="F823" s="115"/>
      <c r="G823" s="117"/>
      <c r="H823" s="157"/>
      <c r="I823" s="117"/>
      <c r="J823" s="117"/>
      <c r="K823" s="117"/>
      <c r="L823" s="117"/>
      <c r="M823" s="117"/>
      <c r="N823" s="117"/>
      <c r="O823" s="117"/>
      <c r="P823" s="117"/>
      <c r="Q823" s="117"/>
      <c r="R823" s="117"/>
      <c r="S823" s="117"/>
      <c r="T823" s="117"/>
      <c r="U823" s="117"/>
      <c r="V823" s="117"/>
    </row>
    <row r="824" spans="3:22" ht="15.75" customHeight="1">
      <c r="C824" s="117"/>
      <c r="D824" s="115"/>
      <c r="E824" s="115"/>
      <c r="F824" s="115"/>
      <c r="G824" s="117"/>
      <c r="H824" s="157"/>
      <c r="I824" s="117"/>
      <c r="J824" s="117"/>
      <c r="K824" s="117"/>
      <c r="L824" s="117"/>
      <c r="M824" s="117"/>
      <c r="N824" s="117"/>
      <c r="O824" s="117"/>
      <c r="P824" s="117"/>
      <c r="Q824" s="117"/>
      <c r="R824" s="117"/>
      <c r="S824" s="117"/>
      <c r="T824" s="117"/>
      <c r="U824" s="117"/>
      <c r="V824" s="117"/>
    </row>
    <row r="825" spans="3:22" ht="15.75" customHeight="1">
      <c r="C825" s="117"/>
      <c r="D825" s="115"/>
      <c r="E825" s="115"/>
      <c r="F825" s="115"/>
      <c r="G825" s="117"/>
      <c r="H825" s="157"/>
      <c r="I825" s="117"/>
      <c r="J825" s="117"/>
      <c r="K825" s="117"/>
      <c r="L825" s="117"/>
      <c r="M825" s="117"/>
      <c r="N825" s="117"/>
      <c r="O825" s="117"/>
      <c r="P825" s="117"/>
      <c r="Q825" s="117"/>
      <c r="R825" s="117"/>
      <c r="S825" s="117"/>
      <c r="T825" s="117"/>
      <c r="U825" s="117"/>
      <c r="V825" s="117"/>
    </row>
    <row r="826" spans="3:22" ht="15.75" customHeight="1">
      <c r="C826" s="117"/>
      <c r="D826" s="115"/>
      <c r="E826" s="115"/>
      <c r="F826" s="115"/>
      <c r="G826" s="117"/>
      <c r="H826" s="157"/>
      <c r="I826" s="117"/>
      <c r="J826" s="117"/>
      <c r="K826" s="117"/>
      <c r="L826" s="117"/>
      <c r="M826" s="117"/>
      <c r="N826" s="117"/>
      <c r="O826" s="117"/>
      <c r="P826" s="117"/>
      <c r="Q826" s="117"/>
      <c r="R826" s="117"/>
      <c r="S826" s="117"/>
      <c r="T826" s="117"/>
      <c r="U826" s="117"/>
      <c r="V826" s="117"/>
    </row>
    <row r="827" spans="3:22" ht="15.75" customHeight="1">
      <c r="C827" s="117"/>
      <c r="D827" s="115"/>
      <c r="E827" s="115"/>
      <c r="F827" s="115"/>
      <c r="G827" s="117"/>
      <c r="H827" s="157"/>
      <c r="I827" s="117"/>
      <c r="J827" s="117"/>
      <c r="K827" s="117"/>
      <c r="L827" s="117"/>
      <c r="M827" s="117"/>
      <c r="N827" s="117"/>
      <c r="O827" s="117"/>
      <c r="P827" s="117"/>
      <c r="Q827" s="117"/>
      <c r="R827" s="117"/>
      <c r="S827" s="117"/>
      <c r="T827" s="117"/>
      <c r="U827" s="117"/>
      <c r="V827" s="117"/>
    </row>
    <row r="828" spans="3:22" ht="15.75" customHeight="1">
      <c r="C828" s="117"/>
      <c r="D828" s="115"/>
      <c r="E828" s="115"/>
      <c r="F828" s="115"/>
      <c r="G828" s="117"/>
      <c r="H828" s="157"/>
      <c r="I828" s="117"/>
      <c r="J828" s="117"/>
      <c r="K828" s="117"/>
      <c r="L828" s="117"/>
      <c r="M828" s="117"/>
      <c r="N828" s="117"/>
      <c r="O828" s="117"/>
      <c r="P828" s="117"/>
      <c r="Q828" s="117"/>
      <c r="R828" s="117"/>
      <c r="S828" s="117"/>
      <c r="T828" s="117"/>
      <c r="U828" s="117"/>
      <c r="V828" s="117"/>
    </row>
    <row r="829" spans="3:22" ht="15.75" customHeight="1">
      <c r="C829" s="117"/>
      <c r="D829" s="115"/>
      <c r="E829" s="115"/>
      <c r="F829" s="115"/>
      <c r="G829" s="117"/>
      <c r="H829" s="157"/>
      <c r="I829" s="117"/>
      <c r="J829" s="117"/>
      <c r="K829" s="117"/>
      <c r="L829" s="117"/>
      <c r="M829" s="117"/>
      <c r="N829" s="117"/>
      <c r="O829" s="117"/>
      <c r="P829" s="117"/>
      <c r="Q829" s="117"/>
      <c r="R829" s="117"/>
      <c r="S829" s="117"/>
      <c r="T829" s="117"/>
      <c r="U829" s="117"/>
      <c r="V829" s="117"/>
    </row>
    <row r="830" spans="3:22" ht="15.75" customHeight="1">
      <c r="C830" s="117"/>
      <c r="D830" s="115"/>
      <c r="E830" s="115"/>
      <c r="F830" s="115"/>
      <c r="G830" s="117"/>
      <c r="H830" s="157"/>
      <c r="I830" s="117"/>
      <c r="J830" s="117"/>
      <c r="K830" s="117"/>
      <c r="L830" s="117"/>
      <c r="M830" s="117"/>
      <c r="N830" s="117"/>
      <c r="O830" s="117"/>
      <c r="P830" s="117"/>
      <c r="Q830" s="117"/>
      <c r="R830" s="117"/>
      <c r="S830" s="117"/>
      <c r="T830" s="117"/>
      <c r="U830" s="117"/>
      <c r="V830" s="117"/>
    </row>
    <row r="831" spans="3:22" ht="15.75" customHeight="1">
      <c r="C831" s="117"/>
      <c r="D831" s="115"/>
      <c r="E831" s="115"/>
      <c r="F831" s="115"/>
      <c r="G831" s="117"/>
      <c r="H831" s="157"/>
      <c r="I831" s="117"/>
      <c r="J831" s="117"/>
      <c r="K831" s="117"/>
      <c r="L831" s="117"/>
      <c r="M831" s="117"/>
      <c r="N831" s="117"/>
      <c r="O831" s="117"/>
      <c r="P831" s="117"/>
      <c r="Q831" s="117"/>
      <c r="R831" s="117"/>
      <c r="S831" s="117"/>
      <c r="T831" s="117"/>
      <c r="U831" s="117"/>
      <c r="V831" s="117"/>
    </row>
    <row r="832" spans="3:22" ht="15.75" customHeight="1">
      <c r="C832" s="117"/>
      <c r="D832" s="115"/>
      <c r="E832" s="115"/>
      <c r="F832" s="115"/>
      <c r="G832" s="117"/>
      <c r="H832" s="157"/>
      <c r="I832" s="117"/>
      <c r="J832" s="117"/>
      <c r="K832" s="117"/>
      <c r="L832" s="117"/>
      <c r="M832" s="117"/>
      <c r="N832" s="117"/>
      <c r="O832" s="117"/>
      <c r="P832" s="117"/>
      <c r="Q832" s="117"/>
      <c r="R832" s="117"/>
      <c r="S832" s="117"/>
      <c r="T832" s="117"/>
      <c r="U832" s="117"/>
      <c r="V832" s="117"/>
    </row>
    <row r="833" spans="3:22" ht="15.75" customHeight="1">
      <c r="C833" s="117"/>
      <c r="D833" s="115"/>
      <c r="E833" s="115"/>
      <c r="F833" s="115"/>
      <c r="G833" s="117"/>
      <c r="H833" s="157"/>
      <c r="I833" s="117"/>
      <c r="J833" s="117"/>
      <c r="K833" s="117"/>
      <c r="L833" s="117"/>
      <c r="M833" s="117"/>
      <c r="N833" s="117"/>
      <c r="O833" s="117"/>
      <c r="P833" s="117"/>
      <c r="Q833" s="117"/>
      <c r="R833" s="117"/>
      <c r="S833" s="117"/>
      <c r="T833" s="117"/>
      <c r="U833" s="117"/>
      <c r="V833" s="117"/>
    </row>
    <row r="834" spans="3:22" ht="15.75" customHeight="1">
      <c r="C834" s="117"/>
      <c r="D834" s="115"/>
      <c r="E834" s="115"/>
      <c r="F834" s="115"/>
      <c r="G834" s="117"/>
      <c r="H834" s="157"/>
      <c r="I834" s="117"/>
      <c r="J834" s="117"/>
      <c r="K834" s="117"/>
      <c r="L834" s="117"/>
      <c r="M834" s="117"/>
      <c r="N834" s="117"/>
      <c r="O834" s="117"/>
      <c r="P834" s="117"/>
      <c r="Q834" s="117"/>
      <c r="R834" s="117"/>
      <c r="S834" s="117"/>
      <c r="T834" s="117"/>
      <c r="U834" s="117"/>
      <c r="V834" s="117"/>
    </row>
    <row r="835" spans="3:22" ht="15.75" customHeight="1">
      <c r="C835" s="117"/>
      <c r="D835" s="115"/>
      <c r="E835" s="115"/>
      <c r="F835" s="115"/>
      <c r="G835" s="117"/>
      <c r="H835" s="157"/>
      <c r="I835" s="117"/>
      <c r="J835" s="117"/>
      <c r="K835" s="117"/>
      <c r="L835" s="117"/>
      <c r="M835" s="117"/>
      <c r="N835" s="117"/>
      <c r="O835" s="117"/>
      <c r="P835" s="117"/>
      <c r="Q835" s="117"/>
      <c r="R835" s="117"/>
      <c r="S835" s="117"/>
      <c r="T835" s="117"/>
      <c r="U835" s="117"/>
      <c r="V835" s="117"/>
    </row>
    <row r="836" spans="3:22" ht="15.75" customHeight="1">
      <c r="C836" s="117"/>
      <c r="D836" s="115"/>
      <c r="E836" s="115"/>
      <c r="F836" s="115"/>
      <c r="G836" s="117"/>
      <c r="H836" s="157"/>
      <c r="I836" s="117"/>
      <c r="J836" s="117"/>
      <c r="K836" s="117"/>
      <c r="L836" s="117"/>
      <c r="M836" s="117"/>
      <c r="N836" s="117"/>
      <c r="O836" s="117"/>
      <c r="P836" s="117"/>
      <c r="Q836" s="117"/>
      <c r="R836" s="117"/>
      <c r="S836" s="117"/>
      <c r="T836" s="117"/>
      <c r="U836" s="117"/>
      <c r="V836" s="117"/>
    </row>
    <row r="837" spans="3:22" ht="15.75" customHeight="1">
      <c r="C837" s="117"/>
      <c r="D837" s="115"/>
      <c r="E837" s="115"/>
      <c r="F837" s="115"/>
      <c r="G837" s="117"/>
      <c r="H837" s="157"/>
      <c r="I837" s="117"/>
      <c r="J837" s="117"/>
      <c r="K837" s="117"/>
      <c r="L837" s="117"/>
      <c r="M837" s="117"/>
      <c r="N837" s="117"/>
      <c r="O837" s="117"/>
      <c r="P837" s="117"/>
      <c r="Q837" s="117"/>
      <c r="R837" s="117"/>
      <c r="S837" s="117"/>
      <c r="T837" s="117"/>
      <c r="U837" s="117"/>
      <c r="V837" s="117"/>
    </row>
    <row r="838" spans="3:22" ht="15.75" customHeight="1">
      <c r="C838" s="117"/>
      <c r="D838" s="115"/>
      <c r="E838" s="115"/>
      <c r="F838" s="115"/>
      <c r="G838" s="117"/>
      <c r="H838" s="157"/>
      <c r="I838" s="117"/>
      <c r="J838" s="117"/>
      <c r="K838" s="117"/>
      <c r="L838" s="117"/>
      <c r="M838" s="117"/>
      <c r="N838" s="117"/>
      <c r="O838" s="117"/>
      <c r="P838" s="117"/>
      <c r="Q838" s="117"/>
      <c r="R838" s="117"/>
      <c r="S838" s="117"/>
      <c r="T838" s="117"/>
      <c r="U838" s="117"/>
      <c r="V838" s="117"/>
    </row>
    <row r="839" spans="3:22" ht="15.75" customHeight="1">
      <c r="C839" s="117"/>
      <c r="D839" s="115"/>
      <c r="E839" s="115"/>
      <c r="F839" s="115"/>
      <c r="G839" s="117"/>
      <c r="H839" s="157"/>
      <c r="I839" s="117"/>
      <c r="J839" s="117"/>
      <c r="K839" s="117"/>
      <c r="L839" s="117"/>
      <c r="M839" s="117"/>
      <c r="N839" s="117"/>
      <c r="O839" s="117"/>
      <c r="P839" s="117"/>
      <c r="Q839" s="117"/>
      <c r="R839" s="117"/>
      <c r="S839" s="117"/>
      <c r="T839" s="117"/>
      <c r="U839" s="117"/>
      <c r="V839" s="117"/>
    </row>
    <row r="840" spans="3:22" ht="15.75" customHeight="1">
      <c r="C840" s="117"/>
      <c r="D840" s="115"/>
      <c r="E840" s="115"/>
      <c r="F840" s="115"/>
      <c r="G840" s="117"/>
      <c r="H840" s="157"/>
      <c r="I840" s="117"/>
      <c r="J840" s="117"/>
      <c r="K840" s="117"/>
      <c r="L840" s="117"/>
      <c r="M840" s="117"/>
      <c r="N840" s="117"/>
      <c r="O840" s="117"/>
      <c r="P840" s="117"/>
      <c r="Q840" s="117"/>
      <c r="R840" s="117"/>
      <c r="S840" s="117"/>
      <c r="T840" s="117"/>
      <c r="U840" s="117"/>
      <c r="V840" s="117"/>
    </row>
    <row r="841" spans="3:22" ht="15.75" customHeight="1">
      <c r="C841" s="117"/>
      <c r="D841" s="115"/>
      <c r="E841" s="115"/>
      <c r="F841" s="115"/>
      <c r="G841" s="117"/>
      <c r="H841" s="157"/>
      <c r="I841" s="117"/>
      <c r="J841" s="117"/>
      <c r="K841" s="117"/>
      <c r="L841" s="117"/>
      <c r="M841" s="117"/>
      <c r="N841" s="117"/>
      <c r="O841" s="117"/>
      <c r="P841" s="117"/>
      <c r="Q841" s="117"/>
      <c r="R841" s="117"/>
      <c r="S841" s="117"/>
      <c r="T841" s="117"/>
      <c r="U841" s="117"/>
      <c r="V841" s="117"/>
    </row>
    <row r="842" spans="3:22" ht="15.75" customHeight="1">
      <c r="C842" s="117"/>
      <c r="D842" s="115"/>
      <c r="E842" s="115"/>
      <c r="F842" s="115"/>
      <c r="G842" s="117"/>
      <c r="H842" s="157"/>
      <c r="I842" s="117"/>
      <c r="J842" s="117"/>
      <c r="K842" s="117"/>
      <c r="L842" s="117"/>
      <c r="M842" s="117"/>
      <c r="N842" s="117"/>
      <c r="O842" s="117"/>
      <c r="P842" s="117"/>
      <c r="Q842" s="117"/>
      <c r="R842" s="117"/>
      <c r="S842" s="117"/>
      <c r="T842" s="117"/>
      <c r="U842" s="117"/>
      <c r="V842" s="117"/>
    </row>
    <row r="843" spans="3:22" ht="15.75" customHeight="1">
      <c r="C843" s="117"/>
      <c r="D843" s="115"/>
      <c r="E843" s="115"/>
      <c r="F843" s="115"/>
      <c r="G843" s="117"/>
      <c r="H843" s="157"/>
      <c r="I843" s="117"/>
      <c r="J843" s="117"/>
      <c r="K843" s="117"/>
      <c r="L843" s="117"/>
      <c r="M843" s="117"/>
      <c r="N843" s="117"/>
      <c r="O843" s="117"/>
      <c r="P843" s="117"/>
      <c r="Q843" s="117"/>
      <c r="R843" s="117"/>
      <c r="S843" s="117"/>
      <c r="T843" s="117"/>
      <c r="U843" s="117"/>
      <c r="V843" s="117"/>
    </row>
    <row r="844" spans="3:22" ht="15.75" customHeight="1">
      <c r="C844" s="117"/>
      <c r="D844" s="115"/>
      <c r="E844" s="115"/>
      <c r="F844" s="115"/>
      <c r="G844" s="117"/>
      <c r="H844" s="157"/>
      <c r="I844" s="117"/>
      <c r="J844" s="117"/>
      <c r="K844" s="117"/>
      <c r="L844" s="117"/>
      <c r="M844" s="117"/>
      <c r="N844" s="117"/>
      <c r="O844" s="117"/>
      <c r="P844" s="117"/>
      <c r="Q844" s="117"/>
      <c r="R844" s="117"/>
      <c r="S844" s="117"/>
      <c r="T844" s="117"/>
      <c r="U844" s="117"/>
      <c r="V844" s="117"/>
    </row>
    <row r="845" spans="3:22" ht="15.75" customHeight="1">
      <c r="C845" s="117"/>
      <c r="D845" s="115"/>
      <c r="E845" s="115"/>
      <c r="F845" s="115"/>
      <c r="G845" s="117"/>
      <c r="H845" s="157"/>
      <c r="I845" s="117"/>
      <c r="J845" s="117"/>
      <c r="K845" s="117"/>
      <c r="L845" s="117"/>
      <c r="M845" s="117"/>
      <c r="N845" s="117"/>
      <c r="O845" s="117"/>
      <c r="P845" s="117"/>
      <c r="Q845" s="117"/>
      <c r="R845" s="117"/>
      <c r="S845" s="117"/>
      <c r="T845" s="117"/>
      <c r="U845" s="117"/>
      <c r="V845" s="117"/>
    </row>
    <row r="846" spans="3:22" ht="15.75" customHeight="1">
      <c r="C846" s="117"/>
      <c r="D846" s="115"/>
      <c r="E846" s="115"/>
      <c r="F846" s="115"/>
      <c r="G846" s="117"/>
      <c r="H846" s="157"/>
      <c r="I846" s="117"/>
      <c r="J846" s="117"/>
      <c r="K846" s="117"/>
      <c r="L846" s="117"/>
      <c r="M846" s="117"/>
      <c r="N846" s="117"/>
      <c r="O846" s="117"/>
      <c r="P846" s="117"/>
      <c r="Q846" s="117"/>
      <c r="R846" s="117"/>
      <c r="S846" s="117"/>
      <c r="T846" s="117"/>
      <c r="U846" s="117"/>
      <c r="V846" s="117"/>
    </row>
    <row r="847" spans="3:22" ht="15.75" customHeight="1">
      <c r="C847" s="117"/>
      <c r="D847" s="115"/>
      <c r="E847" s="115"/>
      <c r="F847" s="115"/>
      <c r="G847" s="117"/>
      <c r="H847" s="157"/>
      <c r="I847" s="117"/>
      <c r="J847" s="117"/>
      <c r="K847" s="117"/>
      <c r="L847" s="117"/>
      <c r="M847" s="117"/>
      <c r="N847" s="117"/>
      <c r="O847" s="117"/>
      <c r="P847" s="117"/>
      <c r="Q847" s="117"/>
      <c r="R847" s="117"/>
      <c r="S847" s="117"/>
      <c r="T847" s="117"/>
      <c r="U847" s="117"/>
      <c r="V847" s="117"/>
    </row>
    <row r="848" spans="3:22" ht="15.75" customHeight="1">
      <c r="C848" s="117"/>
      <c r="D848" s="115"/>
      <c r="E848" s="115"/>
      <c r="F848" s="115"/>
      <c r="G848" s="117"/>
      <c r="H848" s="157"/>
      <c r="I848" s="117"/>
      <c r="J848" s="117"/>
      <c r="K848" s="117"/>
      <c r="L848" s="117"/>
      <c r="M848" s="117"/>
      <c r="N848" s="117"/>
      <c r="O848" s="117"/>
      <c r="P848" s="117"/>
      <c r="Q848" s="117"/>
      <c r="R848" s="117"/>
      <c r="S848" s="117"/>
      <c r="T848" s="117"/>
      <c r="U848" s="117"/>
      <c r="V848" s="117"/>
    </row>
    <row r="849" spans="3:22" ht="15.75" customHeight="1">
      <c r="C849" s="117"/>
      <c r="D849" s="115"/>
      <c r="E849" s="115"/>
      <c r="F849" s="115"/>
      <c r="G849" s="117"/>
      <c r="H849" s="157"/>
      <c r="I849" s="117"/>
      <c r="J849" s="117"/>
      <c r="K849" s="117"/>
      <c r="L849" s="117"/>
      <c r="M849" s="117"/>
      <c r="N849" s="117"/>
      <c r="O849" s="117"/>
      <c r="P849" s="117"/>
      <c r="Q849" s="117"/>
      <c r="R849" s="117"/>
      <c r="S849" s="117"/>
      <c r="T849" s="117"/>
      <c r="U849" s="117"/>
      <c r="V849" s="117"/>
    </row>
    <row r="850" spans="3:22" ht="15.75" customHeight="1">
      <c r="C850" s="117"/>
      <c r="D850" s="115"/>
      <c r="E850" s="115"/>
      <c r="F850" s="115"/>
      <c r="G850" s="117"/>
      <c r="H850" s="157"/>
      <c r="I850" s="117"/>
      <c r="J850" s="117"/>
      <c r="K850" s="117"/>
      <c r="L850" s="117"/>
      <c r="M850" s="117"/>
      <c r="N850" s="117"/>
      <c r="O850" s="117"/>
      <c r="P850" s="117"/>
      <c r="Q850" s="117"/>
      <c r="R850" s="117"/>
      <c r="S850" s="117"/>
      <c r="T850" s="117"/>
      <c r="U850" s="117"/>
      <c r="V850" s="117"/>
    </row>
    <row r="851" spans="3:22" ht="15.75" customHeight="1">
      <c r="C851" s="117"/>
      <c r="D851" s="115"/>
      <c r="E851" s="115"/>
      <c r="F851" s="115"/>
      <c r="G851" s="117"/>
      <c r="H851" s="157"/>
      <c r="I851" s="117"/>
      <c r="J851" s="117"/>
      <c r="K851" s="117"/>
      <c r="L851" s="117"/>
      <c r="M851" s="117"/>
      <c r="N851" s="117"/>
      <c r="O851" s="117"/>
      <c r="P851" s="117"/>
      <c r="Q851" s="117"/>
      <c r="R851" s="117"/>
      <c r="S851" s="117"/>
      <c r="T851" s="117"/>
      <c r="U851" s="117"/>
      <c r="V851" s="117"/>
    </row>
    <row r="852" spans="3:22" ht="15.75" customHeight="1">
      <c r="C852" s="117"/>
      <c r="D852" s="115"/>
      <c r="E852" s="115"/>
      <c r="F852" s="115"/>
      <c r="G852" s="117"/>
      <c r="H852" s="157"/>
      <c r="I852" s="117"/>
      <c r="J852" s="117"/>
      <c r="K852" s="117"/>
      <c r="L852" s="117"/>
      <c r="M852" s="117"/>
      <c r="N852" s="117"/>
      <c r="O852" s="117"/>
      <c r="P852" s="117"/>
      <c r="Q852" s="117"/>
      <c r="R852" s="117"/>
      <c r="S852" s="117"/>
      <c r="T852" s="117"/>
      <c r="U852" s="117"/>
      <c r="V852" s="117"/>
    </row>
    <row r="853" spans="3:22" ht="15.75" customHeight="1">
      <c r="C853" s="117"/>
      <c r="D853" s="115"/>
      <c r="E853" s="115"/>
      <c r="F853" s="115"/>
      <c r="G853" s="117"/>
      <c r="H853" s="157"/>
      <c r="I853" s="117"/>
      <c r="J853" s="117"/>
      <c r="K853" s="117"/>
      <c r="L853" s="117"/>
      <c r="M853" s="117"/>
      <c r="N853" s="117"/>
      <c r="O853" s="117"/>
      <c r="P853" s="117"/>
      <c r="Q853" s="117"/>
      <c r="R853" s="117"/>
      <c r="S853" s="117"/>
      <c r="T853" s="117"/>
      <c r="U853" s="117"/>
      <c r="V853" s="117"/>
    </row>
    <row r="854" spans="3:22" ht="15.75" customHeight="1">
      <c r="C854" s="117"/>
      <c r="D854" s="115"/>
      <c r="E854" s="115"/>
      <c r="F854" s="115"/>
      <c r="G854" s="117"/>
      <c r="H854" s="157"/>
      <c r="I854" s="117"/>
      <c r="J854" s="117"/>
      <c r="K854" s="117"/>
      <c r="L854" s="117"/>
      <c r="M854" s="117"/>
      <c r="N854" s="117"/>
      <c r="O854" s="117"/>
      <c r="P854" s="117"/>
      <c r="Q854" s="117"/>
      <c r="R854" s="117"/>
      <c r="S854" s="117"/>
      <c r="T854" s="117"/>
      <c r="U854" s="117"/>
      <c r="V854" s="117"/>
    </row>
    <row r="855" spans="3:22" ht="15.75" customHeight="1">
      <c r="C855" s="117"/>
      <c r="D855" s="115"/>
      <c r="E855" s="115"/>
      <c r="F855" s="115"/>
      <c r="G855" s="117"/>
      <c r="H855" s="157"/>
      <c r="I855" s="117"/>
      <c r="J855" s="117"/>
      <c r="K855" s="117"/>
      <c r="L855" s="117"/>
      <c r="M855" s="117"/>
      <c r="N855" s="117"/>
      <c r="O855" s="117"/>
      <c r="P855" s="117"/>
      <c r="Q855" s="117"/>
      <c r="R855" s="117"/>
      <c r="S855" s="117"/>
      <c r="T855" s="117"/>
      <c r="U855" s="117"/>
      <c r="V855" s="117"/>
    </row>
    <row r="856" spans="3:22" ht="15.75" customHeight="1">
      <c r="C856" s="117"/>
      <c r="D856" s="115"/>
      <c r="E856" s="115"/>
      <c r="F856" s="115"/>
      <c r="G856" s="117"/>
      <c r="H856" s="157"/>
      <c r="I856" s="117"/>
      <c r="J856" s="117"/>
      <c r="K856" s="117"/>
      <c r="L856" s="117"/>
      <c r="M856" s="117"/>
      <c r="N856" s="117"/>
      <c r="O856" s="117"/>
      <c r="P856" s="117"/>
      <c r="Q856" s="117"/>
      <c r="R856" s="117"/>
      <c r="S856" s="117"/>
      <c r="T856" s="117"/>
      <c r="U856" s="117"/>
      <c r="V856" s="117"/>
    </row>
    <row r="857" spans="3:22" ht="15.75" customHeight="1">
      <c r="C857" s="117"/>
      <c r="D857" s="115"/>
      <c r="E857" s="115"/>
      <c r="F857" s="115"/>
      <c r="G857" s="117"/>
      <c r="H857" s="157"/>
      <c r="I857" s="117"/>
      <c r="J857" s="117"/>
      <c r="K857" s="117"/>
      <c r="L857" s="117"/>
      <c r="M857" s="117"/>
      <c r="N857" s="117"/>
      <c r="O857" s="117"/>
      <c r="P857" s="117"/>
      <c r="Q857" s="117"/>
      <c r="R857" s="117"/>
      <c r="S857" s="117"/>
      <c r="T857" s="117"/>
      <c r="U857" s="117"/>
      <c r="V857" s="117"/>
    </row>
    <row r="858" spans="3:22" ht="15.75" customHeight="1">
      <c r="C858" s="117"/>
      <c r="D858" s="115"/>
      <c r="E858" s="115"/>
      <c r="F858" s="115"/>
      <c r="G858" s="117"/>
      <c r="H858" s="157"/>
      <c r="I858" s="117"/>
      <c r="J858" s="117"/>
      <c r="K858" s="117"/>
      <c r="L858" s="117"/>
      <c r="M858" s="117"/>
      <c r="N858" s="117"/>
      <c r="O858" s="117"/>
      <c r="P858" s="117"/>
      <c r="Q858" s="117"/>
      <c r="R858" s="117"/>
      <c r="S858" s="117"/>
      <c r="T858" s="117"/>
      <c r="U858" s="117"/>
      <c r="V858" s="117"/>
    </row>
    <row r="859" spans="3:22" ht="15.75" customHeight="1">
      <c r="C859" s="117"/>
      <c r="D859" s="115"/>
      <c r="E859" s="115"/>
      <c r="F859" s="115"/>
      <c r="G859" s="117"/>
      <c r="H859" s="157"/>
      <c r="I859" s="117"/>
      <c r="J859" s="117"/>
      <c r="K859" s="117"/>
      <c r="L859" s="117"/>
      <c r="M859" s="117"/>
      <c r="N859" s="117"/>
      <c r="O859" s="117"/>
      <c r="P859" s="117"/>
      <c r="Q859" s="117"/>
      <c r="R859" s="117"/>
      <c r="S859" s="117"/>
      <c r="T859" s="117"/>
      <c r="U859" s="117"/>
      <c r="V859" s="117"/>
    </row>
    <row r="860" spans="3:22" ht="15.75" customHeight="1">
      <c r="C860" s="117"/>
      <c r="D860" s="115"/>
      <c r="E860" s="115"/>
      <c r="F860" s="115"/>
      <c r="G860" s="117"/>
      <c r="H860" s="157"/>
      <c r="I860" s="117"/>
      <c r="J860" s="117"/>
      <c r="K860" s="117"/>
      <c r="L860" s="117"/>
      <c r="M860" s="117"/>
      <c r="N860" s="117"/>
      <c r="O860" s="117"/>
      <c r="P860" s="117"/>
      <c r="Q860" s="117"/>
      <c r="R860" s="117"/>
      <c r="S860" s="117"/>
      <c r="T860" s="117"/>
      <c r="U860" s="117"/>
      <c r="V860" s="117"/>
    </row>
    <row r="861" spans="3:22" ht="15.75" customHeight="1">
      <c r="C861" s="117"/>
      <c r="D861" s="115"/>
      <c r="E861" s="115"/>
      <c r="F861" s="115"/>
      <c r="G861" s="117"/>
      <c r="H861" s="157"/>
      <c r="I861" s="117"/>
      <c r="J861" s="117"/>
      <c r="K861" s="117"/>
      <c r="L861" s="117"/>
      <c r="M861" s="117"/>
      <c r="N861" s="117"/>
      <c r="O861" s="117"/>
      <c r="P861" s="117"/>
      <c r="Q861" s="117"/>
      <c r="R861" s="117"/>
      <c r="S861" s="117"/>
      <c r="T861" s="117"/>
      <c r="U861" s="117"/>
      <c r="V861" s="117"/>
    </row>
    <row r="862" spans="3:22" ht="15.75" customHeight="1">
      <c r="C862" s="117"/>
      <c r="D862" s="115"/>
      <c r="E862" s="115"/>
      <c r="F862" s="115"/>
      <c r="G862" s="117"/>
      <c r="H862" s="157"/>
      <c r="I862" s="117"/>
      <c r="J862" s="117"/>
      <c r="K862" s="117"/>
      <c r="L862" s="117"/>
      <c r="M862" s="117"/>
      <c r="N862" s="117"/>
      <c r="O862" s="117"/>
      <c r="P862" s="117"/>
      <c r="Q862" s="117"/>
      <c r="R862" s="117"/>
      <c r="S862" s="117"/>
      <c r="T862" s="117"/>
      <c r="U862" s="117"/>
      <c r="V862" s="117"/>
    </row>
    <row r="863" spans="3:22" ht="15.75" customHeight="1">
      <c r="C863" s="117"/>
      <c r="D863" s="115"/>
      <c r="E863" s="115"/>
      <c r="F863" s="115"/>
      <c r="G863" s="117"/>
      <c r="H863" s="157"/>
      <c r="I863" s="117"/>
      <c r="J863" s="117"/>
      <c r="K863" s="117"/>
      <c r="L863" s="117"/>
      <c r="M863" s="117"/>
      <c r="N863" s="117"/>
      <c r="O863" s="117"/>
      <c r="P863" s="117"/>
      <c r="Q863" s="117"/>
      <c r="R863" s="117"/>
      <c r="S863" s="117"/>
      <c r="T863" s="117"/>
      <c r="U863" s="117"/>
      <c r="V863" s="117"/>
    </row>
    <row r="864" spans="3:22" ht="15.75" customHeight="1">
      <c r="C864" s="117"/>
      <c r="D864" s="115"/>
      <c r="E864" s="115"/>
      <c r="F864" s="115"/>
      <c r="G864" s="117"/>
      <c r="H864" s="157"/>
      <c r="I864" s="117"/>
      <c r="J864" s="117"/>
      <c r="K864" s="117"/>
      <c r="L864" s="117"/>
      <c r="M864" s="117"/>
      <c r="N864" s="117"/>
      <c r="O864" s="117"/>
      <c r="P864" s="117"/>
      <c r="Q864" s="117"/>
      <c r="R864" s="117"/>
      <c r="S864" s="117"/>
      <c r="T864" s="117"/>
      <c r="U864" s="117"/>
      <c r="V864" s="117"/>
    </row>
    <row r="865" spans="3:22" ht="15.75" customHeight="1">
      <c r="C865" s="117"/>
      <c r="D865" s="115"/>
      <c r="E865" s="115"/>
      <c r="F865" s="115"/>
      <c r="G865" s="117"/>
      <c r="H865" s="157"/>
      <c r="I865" s="117"/>
      <c r="J865" s="117"/>
      <c r="K865" s="117"/>
      <c r="L865" s="117"/>
      <c r="M865" s="117"/>
      <c r="N865" s="117"/>
      <c r="O865" s="117"/>
      <c r="P865" s="117"/>
      <c r="Q865" s="117"/>
      <c r="R865" s="117"/>
      <c r="S865" s="117"/>
      <c r="T865" s="117"/>
      <c r="U865" s="117"/>
      <c r="V865" s="117"/>
    </row>
    <row r="866" spans="3:22" ht="15.75" customHeight="1">
      <c r="C866" s="117"/>
      <c r="D866" s="115"/>
      <c r="E866" s="115"/>
      <c r="F866" s="115"/>
      <c r="G866" s="117"/>
      <c r="H866" s="157"/>
      <c r="I866" s="117"/>
      <c r="J866" s="117"/>
      <c r="K866" s="117"/>
      <c r="L866" s="117"/>
      <c r="M866" s="117"/>
      <c r="N866" s="117"/>
      <c r="O866" s="117"/>
      <c r="P866" s="117"/>
      <c r="Q866" s="117"/>
      <c r="R866" s="117"/>
      <c r="S866" s="117"/>
      <c r="T866" s="117"/>
      <c r="U866" s="117"/>
      <c r="V866" s="117"/>
    </row>
    <row r="867" spans="3:22" ht="15.75" customHeight="1">
      <c r="C867" s="117"/>
      <c r="D867" s="115"/>
      <c r="E867" s="115"/>
      <c r="F867" s="115"/>
      <c r="G867" s="117"/>
      <c r="H867" s="157"/>
      <c r="I867" s="117"/>
      <c r="J867" s="117"/>
      <c r="K867" s="117"/>
      <c r="L867" s="117"/>
      <c r="M867" s="117"/>
      <c r="N867" s="117"/>
      <c r="O867" s="117"/>
      <c r="P867" s="117"/>
      <c r="Q867" s="117"/>
      <c r="R867" s="117"/>
      <c r="S867" s="117"/>
      <c r="T867" s="117"/>
      <c r="U867" s="117"/>
      <c r="V867" s="117"/>
    </row>
    <row r="868" spans="3:22" ht="15.75" customHeight="1">
      <c r="C868" s="117"/>
      <c r="D868" s="115"/>
      <c r="E868" s="115"/>
      <c r="F868" s="115"/>
      <c r="G868" s="117"/>
      <c r="H868" s="157"/>
      <c r="I868" s="117"/>
      <c r="J868" s="117"/>
      <c r="K868" s="117"/>
      <c r="L868" s="117"/>
      <c r="M868" s="117"/>
      <c r="N868" s="117"/>
      <c r="O868" s="117"/>
      <c r="P868" s="117"/>
      <c r="Q868" s="117"/>
      <c r="R868" s="117"/>
      <c r="S868" s="117"/>
      <c r="T868" s="117"/>
      <c r="U868" s="117"/>
      <c r="V868" s="117"/>
    </row>
    <row r="869" spans="3:22" ht="15.75" customHeight="1">
      <c r="C869" s="117"/>
      <c r="D869" s="115"/>
      <c r="E869" s="115"/>
      <c r="F869" s="115"/>
      <c r="G869" s="117"/>
      <c r="H869" s="157"/>
      <c r="I869" s="117"/>
      <c r="J869" s="117"/>
      <c r="K869" s="117"/>
      <c r="L869" s="117"/>
      <c r="M869" s="117"/>
      <c r="N869" s="117"/>
      <c r="O869" s="117"/>
      <c r="P869" s="117"/>
      <c r="Q869" s="117"/>
      <c r="R869" s="117"/>
      <c r="S869" s="117"/>
      <c r="T869" s="117"/>
      <c r="U869" s="117"/>
      <c r="V869" s="117"/>
    </row>
    <row r="870" spans="3:22" ht="15.75" customHeight="1">
      <c r="C870" s="117"/>
      <c r="D870" s="115"/>
      <c r="E870" s="115"/>
      <c r="F870" s="115"/>
      <c r="G870" s="117"/>
      <c r="H870" s="157"/>
      <c r="I870" s="117"/>
      <c r="J870" s="117"/>
      <c r="K870" s="117"/>
      <c r="L870" s="117"/>
      <c r="M870" s="117"/>
      <c r="N870" s="117"/>
      <c r="O870" s="117"/>
      <c r="P870" s="117"/>
      <c r="Q870" s="117"/>
      <c r="R870" s="117"/>
      <c r="S870" s="117"/>
      <c r="T870" s="117"/>
      <c r="U870" s="117"/>
      <c r="V870" s="117"/>
    </row>
    <row r="871" spans="3:22" ht="15.75" customHeight="1">
      <c r="C871" s="117"/>
      <c r="D871" s="115"/>
      <c r="E871" s="115"/>
      <c r="F871" s="115"/>
      <c r="G871" s="117"/>
      <c r="H871" s="157"/>
      <c r="I871" s="117"/>
      <c r="J871" s="117"/>
      <c r="K871" s="117"/>
      <c r="L871" s="117"/>
      <c r="M871" s="117"/>
      <c r="N871" s="117"/>
      <c r="O871" s="117"/>
      <c r="P871" s="117"/>
      <c r="Q871" s="117"/>
      <c r="R871" s="117"/>
      <c r="S871" s="117"/>
      <c r="T871" s="117"/>
      <c r="U871" s="117"/>
      <c r="V871" s="117"/>
    </row>
    <row r="872" spans="3:22" ht="15.75" customHeight="1">
      <c r="C872" s="117"/>
      <c r="D872" s="115"/>
      <c r="E872" s="115"/>
      <c r="F872" s="115"/>
      <c r="G872" s="117"/>
      <c r="H872" s="157"/>
      <c r="I872" s="117"/>
      <c r="J872" s="117"/>
      <c r="K872" s="117"/>
      <c r="L872" s="117"/>
      <c r="M872" s="117"/>
      <c r="N872" s="117"/>
      <c r="O872" s="117"/>
      <c r="P872" s="117"/>
      <c r="Q872" s="117"/>
      <c r="R872" s="117"/>
      <c r="S872" s="117"/>
      <c r="T872" s="117"/>
      <c r="U872" s="117"/>
      <c r="V872" s="117"/>
    </row>
    <row r="873" spans="3:22" ht="15.75" customHeight="1">
      <c r="C873" s="117"/>
      <c r="D873" s="115"/>
      <c r="E873" s="115"/>
      <c r="F873" s="115"/>
      <c r="G873" s="117"/>
      <c r="H873" s="157"/>
      <c r="I873" s="117"/>
      <c r="J873" s="117"/>
      <c r="K873" s="117"/>
      <c r="L873" s="117"/>
      <c r="M873" s="117"/>
      <c r="N873" s="117"/>
      <c r="O873" s="117"/>
      <c r="P873" s="117"/>
      <c r="Q873" s="117"/>
      <c r="R873" s="117"/>
      <c r="S873" s="117"/>
      <c r="T873" s="117"/>
      <c r="U873" s="117"/>
      <c r="V873" s="117"/>
    </row>
    <row r="874" spans="3:22" ht="15.75" customHeight="1">
      <c r="C874" s="117"/>
      <c r="D874" s="115"/>
      <c r="E874" s="115"/>
      <c r="F874" s="115"/>
      <c r="G874" s="117"/>
      <c r="H874" s="157"/>
      <c r="I874" s="117"/>
      <c r="J874" s="117"/>
      <c r="K874" s="117"/>
      <c r="L874" s="117"/>
      <c r="M874" s="117"/>
      <c r="N874" s="117"/>
      <c r="O874" s="117"/>
      <c r="P874" s="117"/>
      <c r="Q874" s="117"/>
      <c r="R874" s="117"/>
      <c r="S874" s="117"/>
      <c r="T874" s="117"/>
      <c r="U874" s="117"/>
      <c r="V874" s="117"/>
    </row>
    <row r="875" spans="3:22" ht="15.75" customHeight="1">
      <c r="C875" s="117"/>
      <c r="D875" s="115"/>
      <c r="E875" s="115"/>
      <c r="F875" s="115"/>
      <c r="G875" s="117"/>
      <c r="H875" s="157"/>
      <c r="I875" s="117"/>
      <c r="J875" s="117"/>
      <c r="K875" s="117"/>
      <c r="L875" s="117"/>
      <c r="M875" s="117"/>
      <c r="N875" s="117"/>
      <c r="O875" s="117"/>
      <c r="P875" s="117"/>
      <c r="Q875" s="117"/>
      <c r="R875" s="117"/>
      <c r="S875" s="117"/>
      <c r="T875" s="117"/>
      <c r="U875" s="117"/>
      <c r="V875" s="117"/>
    </row>
    <row r="876" spans="3:22" ht="15.75" customHeight="1">
      <c r="C876" s="117"/>
      <c r="D876" s="115"/>
      <c r="E876" s="115"/>
      <c r="F876" s="115"/>
      <c r="G876" s="117"/>
      <c r="H876" s="157"/>
      <c r="I876" s="117"/>
      <c r="J876" s="117"/>
      <c r="K876" s="117"/>
      <c r="L876" s="117"/>
      <c r="M876" s="117"/>
      <c r="N876" s="117"/>
      <c r="O876" s="117"/>
      <c r="P876" s="117"/>
      <c r="Q876" s="117"/>
      <c r="R876" s="117"/>
      <c r="S876" s="117"/>
      <c r="T876" s="117"/>
      <c r="U876" s="117"/>
      <c r="V876" s="117"/>
    </row>
    <row r="877" spans="3:22" ht="15.75" customHeight="1">
      <c r="C877" s="117"/>
      <c r="D877" s="115"/>
      <c r="E877" s="115"/>
      <c r="F877" s="115"/>
      <c r="G877" s="117"/>
      <c r="H877" s="157"/>
      <c r="I877" s="117"/>
      <c r="J877" s="117"/>
      <c r="K877" s="117"/>
      <c r="L877" s="117"/>
      <c r="M877" s="117"/>
      <c r="N877" s="117"/>
      <c r="O877" s="117"/>
      <c r="P877" s="117"/>
      <c r="Q877" s="117"/>
      <c r="R877" s="117"/>
      <c r="S877" s="117"/>
      <c r="T877" s="117"/>
      <c r="U877" s="117"/>
      <c r="V877" s="117"/>
    </row>
    <row r="878" spans="3:22" ht="15.75" customHeight="1">
      <c r="C878" s="117"/>
      <c r="D878" s="115"/>
      <c r="E878" s="115"/>
      <c r="F878" s="115"/>
      <c r="G878" s="117"/>
      <c r="H878" s="157"/>
      <c r="I878" s="117"/>
      <c r="J878" s="117"/>
      <c r="K878" s="117"/>
      <c r="L878" s="117"/>
      <c r="M878" s="117"/>
      <c r="N878" s="117"/>
      <c r="O878" s="117"/>
      <c r="P878" s="117"/>
      <c r="Q878" s="117"/>
      <c r="R878" s="117"/>
      <c r="S878" s="117"/>
      <c r="T878" s="117"/>
      <c r="U878" s="117"/>
      <c r="V878" s="117"/>
    </row>
    <row r="879" spans="3:22" ht="15.75" customHeight="1">
      <c r="C879" s="117"/>
      <c r="D879" s="115"/>
      <c r="E879" s="115"/>
      <c r="F879" s="115"/>
      <c r="G879" s="117"/>
      <c r="H879" s="157"/>
      <c r="I879" s="117"/>
      <c r="J879" s="117"/>
      <c r="K879" s="117"/>
      <c r="L879" s="117"/>
      <c r="M879" s="117"/>
      <c r="N879" s="117"/>
      <c r="O879" s="117"/>
      <c r="P879" s="117"/>
      <c r="Q879" s="117"/>
      <c r="R879" s="117"/>
      <c r="S879" s="117"/>
      <c r="T879" s="117"/>
      <c r="U879" s="117"/>
      <c r="V879" s="117"/>
    </row>
    <row r="880" spans="3:22" ht="15.75" customHeight="1">
      <c r="C880" s="117"/>
      <c r="D880" s="115"/>
      <c r="E880" s="115"/>
      <c r="F880" s="115"/>
      <c r="G880" s="117"/>
      <c r="H880" s="157"/>
      <c r="I880" s="117"/>
      <c r="J880" s="117"/>
      <c r="K880" s="117"/>
      <c r="L880" s="117"/>
      <c r="M880" s="117"/>
      <c r="N880" s="117"/>
      <c r="O880" s="117"/>
      <c r="P880" s="117"/>
      <c r="Q880" s="117"/>
      <c r="R880" s="117"/>
      <c r="S880" s="117"/>
      <c r="T880" s="117"/>
      <c r="U880" s="117"/>
      <c r="V880" s="117"/>
    </row>
    <row r="881" spans="3:22" ht="15.75" customHeight="1">
      <c r="C881" s="117"/>
      <c r="D881" s="115"/>
      <c r="E881" s="115"/>
      <c r="F881" s="115"/>
      <c r="G881" s="117"/>
      <c r="H881" s="157"/>
      <c r="I881" s="117"/>
      <c r="J881" s="117"/>
      <c r="K881" s="117"/>
      <c r="L881" s="117"/>
      <c r="M881" s="117"/>
      <c r="N881" s="117"/>
      <c r="O881" s="117"/>
      <c r="P881" s="117"/>
      <c r="Q881" s="117"/>
      <c r="R881" s="117"/>
      <c r="S881" s="117"/>
      <c r="T881" s="117"/>
      <c r="U881" s="117"/>
      <c r="V881" s="117"/>
    </row>
    <row r="882" spans="3:22" ht="15.75" customHeight="1">
      <c r="C882" s="117"/>
      <c r="D882" s="115"/>
      <c r="E882" s="115"/>
      <c r="F882" s="115"/>
      <c r="G882" s="117"/>
      <c r="H882" s="157"/>
      <c r="I882" s="117"/>
      <c r="J882" s="117"/>
      <c r="K882" s="117"/>
      <c r="L882" s="117"/>
      <c r="M882" s="117"/>
      <c r="N882" s="117"/>
      <c r="O882" s="117"/>
      <c r="P882" s="117"/>
      <c r="Q882" s="117"/>
      <c r="R882" s="117"/>
      <c r="S882" s="117"/>
      <c r="T882" s="117"/>
      <c r="U882" s="117"/>
      <c r="V882" s="117"/>
    </row>
    <row r="883" spans="3:22" ht="15.75" customHeight="1">
      <c r="C883" s="117"/>
      <c r="D883" s="115"/>
      <c r="E883" s="115"/>
      <c r="F883" s="115"/>
      <c r="G883" s="117"/>
      <c r="H883" s="157"/>
      <c r="I883" s="117"/>
      <c r="J883" s="117"/>
      <c r="K883" s="117"/>
      <c r="L883" s="117"/>
      <c r="M883" s="117"/>
      <c r="N883" s="117"/>
      <c r="O883" s="117"/>
      <c r="P883" s="117"/>
      <c r="Q883" s="117"/>
      <c r="R883" s="117"/>
      <c r="S883" s="117"/>
      <c r="T883" s="117"/>
      <c r="U883" s="117"/>
      <c r="V883" s="117"/>
    </row>
    <row r="884" spans="3:22" ht="15.75" customHeight="1">
      <c r="C884" s="117"/>
      <c r="D884" s="115"/>
      <c r="E884" s="115"/>
      <c r="F884" s="115"/>
      <c r="G884" s="117"/>
      <c r="H884" s="157"/>
      <c r="I884" s="117"/>
      <c r="J884" s="117"/>
      <c r="K884" s="117"/>
      <c r="L884" s="117"/>
      <c r="M884" s="117"/>
      <c r="N884" s="117"/>
      <c r="O884" s="117"/>
      <c r="P884" s="117"/>
      <c r="Q884" s="117"/>
      <c r="R884" s="117"/>
      <c r="S884" s="117"/>
      <c r="T884" s="117"/>
      <c r="U884" s="117"/>
      <c r="V884" s="117"/>
    </row>
    <row r="885" spans="3:22" ht="15.75" customHeight="1">
      <c r="C885" s="117"/>
      <c r="D885" s="115"/>
      <c r="E885" s="115"/>
      <c r="F885" s="115"/>
      <c r="G885" s="117"/>
      <c r="H885" s="157"/>
      <c r="I885" s="117"/>
      <c r="J885" s="117"/>
      <c r="K885" s="117"/>
      <c r="L885" s="117"/>
      <c r="M885" s="117"/>
      <c r="N885" s="117"/>
      <c r="O885" s="117"/>
      <c r="P885" s="117"/>
      <c r="Q885" s="117"/>
      <c r="R885" s="117"/>
      <c r="S885" s="117"/>
      <c r="T885" s="117"/>
      <c r="U885" s="117"/>
      <c r="V885" s="117"/>
    </row>
    <row r="886" spans="3:22" ht="15.75" customHeight="1">
      <c r="C886" s="117"/>
      <c r="D886" s="115"/>
      <c r="E886" s="115"/>
      <c r="F886" s="115"/>
      <c r="G886" s="117"/>
      <c r="H886" s="157"/>
      <c r="I886" s="117"/>
      <c r="J886" s="117"/>
      <c r="K886" s="117"/>
      <c r="L886" s="117"/>
      <c r="M886" s="117"/>
      <c r="N886" s="117"/>
      <c r="O886" s="117"/>
      <c r="P886" s="117"/>
      <c r="Q886" s="117"/>
      <c r="R886" s="117"/>
      <c r="S886" s="117"/>
      <c r="T886" s="117"/>
      <c r="U886" s="117"/>
      <c r="V886" s="117"/>
    </row>
    <row r="887" spans="3:22" ht="15.75" customHeight="1">
      <c r="C887" s="117"/>
      <c r="D887" s="115"/>
      <c r="E887" s="115"/>
      <c r="F887" s="115"/>
      <c r="G887" s="117"/>
      <c r="H887" s="157"/>
      <c r="I887" s="117"/>
      <c r="J887" s="117"/>
      <c r="K887" s="117"/>
      <c r="L887" s="117"/>
      <c r="M887" s="117"/>
      <c r="N887" s="117"/>
      <c r="O887" s="117"/>
      <c r="P887" s="117"/>
      <c r="Q887" s="117"/>
      <c r="R887" s="117"/>
      <c r="S887" s="117"/>
      <c r="T887" s="117"/>
      <c r="U887" s="117"/>
      <c r="V887" s="117"/>
    </row>
    <row r="888" spans="3:22" ht="15.75" customHeight="1">
      <c r="C888" s="117"/>
      <c r="D888" s="115"/>
      <c r="E888" s="115"/>
      <c r="F888" s="115"/>
      <c r="G888" s="117"/>
      <c r="H888" s="157"/>
      <c r="I888" s="117"/>
      <c r="J888" s="117"/>
      <c r="K888" s="117"/>
      <c r="L888" s="117"/>
      <c r="M888" s="117"/>
      <c r="N888" s="117"/>
      <c r="O888" s="117"/>
      <c r="P888" s="117"/>
      <c r="Q888" s="117"/>
      <c r="R888" s="117"/>
      <c r="S888" s="117"/>
      <c r="T888" s="117"/>
      <c r="U888" s="117"/>
      <c r="V888" s="117"/>
    </row>
    <row r="889" spans="3:22" ht="15.75" customHeight="1">
      <c r="C889" s="117"/>
      <c r="D889" s="115"/>
      <c r="E889" s="115"/>
      <c r="F889" s="115"/>
      <c r="G889" s="117"/>
      <c r="H889" s="157"/>
      <c r="I889" s="117"/>
      <c r="J889" s="117"/>
      <c r="K889" s="117"/>
      <c r="L889" s="117"/>
      <c r="M889" s="117"/>
      <c r="N889" s="117"/>
      <c r="O889" s="117"/>
      <c r="P889" s="117"/>
      <c r="Q889" s="117"/>
      <c r="R889" s="117"/>
      <c r="S889" s="117"/>
      <c r="T889" s="117"/>
      <c r="U889" s="117"/>
      <c r="V889" s="117"/>
    </row>
    <row r="890" spans="3:22" ht="15.75" customHeight="1">
      <c r="C890" s="117"/>
      <c r="D890" s="115"/>
      <c r="E890" s="115"/>
      <c r="F890" s="115"/>
      <c r="G890" s="117"/>
      <c r="H890" s="157"/>
      <c r="I890" s="117"/>
      <c r="J890" s="117"/>
      <c r="K890" s="117"/>
      <c r="L890" s="117"/>
      <c r="M890" s="117"/>
      <c r="N890" s="117"/>
      <c r="O890" s="117"/>
      <c r="P890" s="117"/>
      <c r="Q890" s="117"/>
      <c r="R890" s="117"/>
      <c r="S890" s="117"/>
      <c r="T890" s="117"/>
      <c r="U890" s="117"/>
      <c r="V890" s="117"/>
    </row>
    <row r="891" spans="3:22" ht="15.75" customHeight="1">
      <c r="C891" s="117"/>
      <c r="D891" s="115"/>
      <c r="E891" s="115"/>
      <c r="F891" s="115"/>
      <c r="G891" s="117"/>
      <c r="H891" s="157"/>
      <c r="I891" s="117"/>
      <c r="J891" s="117"/>
      <c r="K891" s="117"/>
      <c r="L891" s="117"/>
      <c r="M891" s="117"/>
      <c r="N891" s="117"/>
      <c r="O891" s="117"/>
      <c r="P891" s="117"/>
      <c r="Q891" s="117"/>
      <c r="R891" s="117"/>
      <c r="S891" s="117"/>
      <c r="T891" s="117"/>
      <c r="U891" s="117"/>
      <c r="V891" s="117"/>
    </row>
    <row r="892" spans="3:22" ht="15.75" customHeight="1">
      <c r="C892" s="117"/>
      <c r="D892" s="115"/>
      <c r="E892" s="115"/>
      <c r="F892" s="115"/>
      <c r="G892" s="117"/>
      <c r="H892" s="157"/>
      <c r="I892" s="117"/>
      <c r="J892" s="117"/>
      <c r="K892" s="117"/>
      <c r="L892" s="117"/>
      <c r="M892" s="117"/>
      <c r="N892" s="117"/>
      <c r="O892" s="117"/>
      <c r="P892" s="117"/>
      <c r="Q892" s="117"/>
      <c r="R892" s="117"/>
      <c r="S892" s="117"/>
      <c r="T892" s="117"/>
      <c r="U892" s="117"/>
      <c r="V892" s="117"/>
    </row>
    <row r="893" spans="3:22" ht="15.75" customHeight="1">
      <c r="C893" s="117"/>
      <c r="D893" s="115"/>
      <c r="E893" s="115"/>
      <c r="F893" s="115"/>
      <c r="G893" s="117"/>
      <c r="H893" s="157"/>
      <c r="I893" s="117"/>
      <c r="J893" s="117"/>
      <c r="K893" s="117"/>
      <c r="L893" s="117"/>
      <c r="M893" s="117"/>
      <c r="N893" s="117"/>
      <c r="O893" s="117"/>
      <c r="P893" s="117"/>
      <c r="Q893" s="117"/>
      <c r="R893" s="117"/>
      <c r="S893" s="117"/>
      <c r="T893" s="117"/>
      <c r="U893" s="117"/>
      <c r="V893" s="117"/>
    </row>
    <row r="894" spans="3:22" ht="15.75" customHeight="1">
      <c r="C894" s="117"/>
      <c r="D894" s="115"/>
      <c r="E894" s="115"/>
      <c r="F894" s="115"/>
      <c r="G894" s="117"/>
      <c r="H894" s="157"/>
      <c r="I894" s="117"/>
      <c r="J894" s="117"/>
      <c r="K894" s="117"/>
      <c r="L894" s="117"/>
      <c r="M894" s="117"/>
      <c r="N894" s="117"/>
      <c r="O894" s="117"/>
      <c r="P894" s="117"/>
      <c r="Q894" s="117"/>
      <c r="R894" s="117"/>
      <c r="S894" s="117"/>
      <c r="T894" s="117"/>
      <c r="U894" s="117"/>
      <c r="V894" s="117"/>
    </row>
    <row r="895" spans="3:22" ht="15.75" customHeight="1">
      <c r="C895" s="117"/>
      <c r="D895" s="115"/>
      <c r="E895" s="115"/>
      <c r="F895" s="115"/>
      <c r="G895" s="117"/>
      <c r="H895" s="157"/>
      <c r="I895" s="117"/>
      <c r="J895" s="117"/>
      <c r="K895" s="117"/>
      <c r="L895" s="117"/>
      <c r="M895" s="117"/>
      <c r="N895" s="117"/>
      <c r="O895" s="117"/>
      <c r="P895" s="117"/>
      <c r="Q895" s="117"/>
      <c r="R895" s="117"/>
      <c r="S895" s="117"/>
      <c r="T895" s="117"/>
      <c r="U895" s="117"/>
      <c r="V895" s="117"/>
    </row>
    <row r="896" spans="3:22" ht="15.75" customHeight="1">
      <c r="C896" s="117"/>
      <c r="D896" s="115"/>
      <c r="E896" s="115"/>
      <c r="F896" s="115"/>
      <c r="G896" s="117"/>
      <c r="H896" s="157"/>
      <c r="I896" s="117"/>
      <c r="J896" s="117"/>
      <c r="K896" s="117"/>
      <c r="L896" s="117"/>
      <c r="M896" s="117"/>
      <c r="N896" s="117"/>
      <c r="O896" s="117"/>
      <c r="P896" s="117"/>
      <c r="Q896" s="117"/>
      <c r="R896" s="117"/>
      <c r="S896" s="117"/>
      <c r="T896" s="117"/>
      <c r="U896" s="117"/>
      <c r="V896" s="117"/>
    </row>
    <row r="897" spans="3:22" ht="15.75" customHeight="1">
      <c r="C897" s="117"/>
      <c r="D897" s="115"/>
      <c r="E897" s="115"/>
      <c r="F897" s="115"/>
      <c r="G897" s="117"/>
      <c r="H897" s="157"/>
      <c r="I897" s="117"/>
      <c r="J897" s="117"/>
      <c r="K897" s="117"/>
      <c r="L897" s="117"/>
      <c r="M897" s="117"/>
      <c r="N897" s="117"/>
      <c r="O897" s="117"/>
      <c r="P897" s="117"/>
      <c r="Q897" s="117"/>
      <c r="R897" s="117"/>
      <c r="S897" s="117"/>
      <c r="T897" s="117"/>
      <c r="U897" s="117"/>
      <c r="V897" s="117"/>
    </row>
    <row r="898" spans="3:22" ht="15.75" customHeight="1">
      <c r="C898" s="117"/>
      <c r="D898" s="115"/>
      <c r="E898" s="115"/>
      <c r="F898" s="115"/>
      <c r="G898" s="117"/>
      <c r="H898" s="157"/>
      <c r="I898" s="117"/>
      <c r="J898" s="117"/>
      <c r="K898" s="117"/>
      <c r="L898" s="117"/>
      <c r="M898" s="117"/>
      <c r="N898" s="117"/>
      <c r="O898" s="117"/>
      <c r="P898" s="117"/>
      <c r="Q898" s="117"/>
      <c r="R898" s="117"/>
      <c r="S898" s="117"/>
      <c r="T898" s="117"/>
      <c r="U898" s="117"/>
      <c r="V898" s="117"/>
    </row>
    <row r="899" spans="3:22" ht="15.75" customHeight="1">
      <c r="C899" s="117"/>
      <c r="D899" s="115"/>
      <c r="E899" s="115"/>
      <c r="F899" s="115"/>
      <c r="G899" s="117"/>
      <c r="H899" s="157"/>
      <c r="I899" s="117"/>
      <c r="J899" s="117"/>
      <c r="K899" s="117"/>
      <c r="L899" s="117"/>
      <c r="M899" s="117"/>
      <c r="N899" s="117"/>
      <c r="O899" s="117"/>
      <c r="P899" s="117"/>
      <c r="Q899" s="117"/>
      <c r="R899" s="117"/>
      <c r="S899" s="117"/>
      <c r="T899" s="117"/>
      <c r="U899" s="117"/>
      <c r="V899" s="117"/>
    </row>
    <row r="900" spans="3:22" ht="15.75" customHeight="1">
      <c r="C900" s="117"/>
      <c r="D900" s="115"/>
      <c r="E900" s="115"/>
      <c r="F900" s="115"/>
      <c r="G900" s="117"/>
      <c r="H900" s="157"/>
      <c r="I900" s="117"/>
      <c r="J900" s="117"/>
      <c r="K900" s="117"/>
      <c r="L900" s="117"/>
      <c r="M900" s="117"/>
      <c r="N900" s="117"/>
      <c r="O900" s="117"/>
      <c r="P900" s="117"/>
      <c r="Q900" s="117"/>
      <c r="R900" s="117"/>
      <c r="S900" s="117"/>
      <c r="T900" s="117"/>
      <c r="U900" s="117"/>
      <c r="V900" s="117"/>
    </row>
    <row r="901" spans="3:22" ht="15.75" customHeight="1">
      <c r="C901" s="117"/>
      <c r="D901" s="115"/>
      <c r="E901" s="115"/>
      <c r="F901" s="115"/>
      <c r="G901" s="117"/>
      <c r="H901" s="157"/>
      <c r="I901" s="117"/>
      <c r="J901" s="117"/>
      <c r="K901" s="117"/>
      <c r="L901" s="117"/>
      <c r="M901" s="117"/>
      <c r="N901" s="117"/>
      <c r="O901" s="117"/>
      <c r="P901" s="117"/>
      <c r="Q901" s="117"/>
      <c r="R901" s="117"/>
      <c r="S901" s="117"/>
      <c r="T901" s="117"/>
      <c r="U901" s="117"/>
      <c r="V901" s="117"/>
    </row>
    <row r="902" spans="3:22" ht="15.75" customHeight="1">
      <c r="C902" s="117"/>
      <c r="D902" s="115"/>
      <c r="E902" s="115"/>
      <c r="F902" s="115"/>
      <c r="G902" s="117"/>
      <c r="H902" s="157"/>
      <c r="I902" s="117"/>
      <c r="J902" s="117"/>
      <c r="K902" s="117"/>
      <c r="L902" s="117"/>
      <c r="M902" s="117"/>
      <c r="N902" s="117"/>
      <c r="O902" s="117"/>
      <c r="P902" s="117"/>
      <c r="Q902" s="117"/>
      <c r="R902" s="117"/>
      <c r="S902" s="117"/>
      <c r="T902" s="117"/>
      <c r="U902" s="117"/>
      <c r="V902" s="117"/>
    </row>
    <row r="903" spans="3:22" ht="15.75" customHeight="1">
      <c r="C903" s="117"/>
      <c r="D903" s="115"/>
      <c r="E903" s="115"/>
      <c r="F903" s="115"/>
      <c r="G903" s="117"/>
      <c r="H903" s="157"/>
      <c r="I903" s="117"/>
      <c r="J903" s="117"/>
      <c r="K903" s="117"/>
      <c r="L903" s="117"/>
      <c r="M903" s="117"/>
      <c r="N903" s="117"/>
      <c r="O903" s="117"/>
      <c r="P903" s="117"/>
      <c r="Q903" s="117"/>
      <c r="R903" s="117"/>
      <c r="S903" s="117"/>
      <c r="T903" s="117"/>
      <c r="U903" s="117"/>
      <c r="V903" s="117"/>
    </row>
    <row r="904" spans="3:22" ht="15.75" customHeight="1">
      <c r="C904" s="117"/>
      <c r="D904" s="115"/>
      <c r="E904" s="115"/>
      <c r="F904" s="115"/>
      <c r="G904" s="117"/>
      <c r="H904" s="157"/>
      <c r="I904" s="117"/>
      <c r="J904" s="117"/>
      <c r="K904" s="117"/>
      <c r="L904" s="117"/>
      <c r="M904" s="117"/>
      <c r="N904" s="117"/>
      <c r="O904" s="117"/>
      <c r="P904" s="117"/>
      <c r="Q904" s="117"/>
      <c r="R904" s="117"/>
      <c r="S904" s="117"/>
      <c r="T904" s="117"/>
      <c r="U904" s="117"/>
      <c r="V904" s="117"/>
    </row>
    <row r="905" spans="3:22" ht="15.75" customHeight="1">
      <c r="C905" s="117"/>
      <c r="D905" s="115"/>
      <c r="E905" s="115"/>
      <c r="F905" s="115"/>
      <c r="G905" s="117"/>
      <c r="H905" s="157"/>
      <c r="I905" s="117"/>
      <c r="J905" s="117"/>
      <c r="K905" s="117"/>
      <c r="L905" s="117"/>
      <c r="M905" s="117"/>
      <c r="N905" s="117"/>
      <c r="O905" s="117"/>
      <c r="P905" s="117"/>
      <c r="Q905" s="117"/>
      <c r="R905" s="117"/>
      <c r="S905" s="117"/>
      <c r="T905" s="117"/>
      <c r="U905" s="117"/>
      <c r="V905" s="117"/>
    </row>
    <row r="906" spans="3:22" ht="15.75" customHeight="1">
      <c r="C906" s="117"/>
      <c r="D906" s="115"/>
      <c r="E906" s="115"/>
      <c r="F906" s="115"/>
      <c r="G906" s="117"/>
      <c r="H906" s="157"/>
      <c r="I906" s="117"/>
      <c r="J906" s="117"/>
      <c r="K906" s="117"/>
      <c r="L906" s="117"/>
      <c r="M906" s="117"/>
      <c r="N906" s="117"/>
      <c r="O906" s="117"/>
      <c r="P906" s="117"/>
      <c r="Q906" s="117"/>
      <c r="R906" s="117"/>
      <c r="S906" s="117"/>
      <c r="T906" s="117"/>
      <c r="U906" s="117"/>
      <c r="V906" s="117"/>
    </row>
    <row r="907" spans="3:22" ht="15.75" customHeight="1">
      <c r="C907" s="117"/>
      <c r="D907" s="115"/>
      <c r="E907" s="115"/>
      <c r="F907" s="115"/>
      <c r="G907" s="117"/>
      <c r="H907" s="157"/>
      <c r="I907" s="117"/>
      <c r="J907" s="117"/>
      <c r="K907" s="117"/>
      <c r="L907" s="117"/>
      <c r="M907" s="117"/>
      <c r="N907" s="117"/>
      <c r="O907" s="117"/>
      <c r="P907" s="117"/>
      <c r="Q907" s="117"/>
      <c r="R907" s="117"/>
      <c r="S907" s="117"/>
      <c r="T907" s="117"/>
      <c r="U907" s="117"/>
      <c r="V907" s="117"/>
    </row>
    <row r="908" spans="3:22" ht="15.75" customHeight="1">
      <c r="C908" s="117"/>
      <c r="D908" s="115"/>
      <c r="E908" s="115"/>
      <c r="F908" s="115"/>
      <c r="G908" s="117"/>
      <c r="H908" s="157"/>
      <c r="I908" s="117"/>
      <c r="J908" s="117"/>
      <c r="K908" s="117"/>
      <c r="L908" s="117"/>
      <c r="M908" s="117"/>
      <c r="N908" s="117"/>
      <c r="O908" s="117"/>
      <c r="P908" s="117"/>
      <c r="Q908" s="117"/>
      <c r="R908" s="117"/>
      <c r="S908" s="117"/>
      <c r="T908" s="117"/>
      <c r="U908" s="117"/>
      <c r="V908" s="117"/>
    </row>
    <row r="909" spans="3:22" ht="15.75" customHeight="1">
      <c r="C909" s="117"/>
      <c r="D909" s="115"/>
      <c r="E909" s="115"/>
      <c r="F909" s="115"/>
      <c r="G909" s="117"/>
      <c r="H909" s="157"/>
      <c r="I909" s="117"/>
      <c r="J909" s="117"/>
      <c r="K909" s="117"/>
      <c r="L909" s="117"/>
      <c r="M909" s="117"/>
      <c r="N909" s="117"/>
      <c r="O909" s="117"/>
      <c r="P909" s="117"/>
      <c r="Q909" s="117"/>
      <c r="R909" s="117"/>
      <c r="S909" s="117"/>
      <c r="T909" s="117"/>
      <c r="U909" s="117"/>
      <c r="V909" s="117"/>
    </row>
    <row r="910" spans="3:22" ht="15.75" customHeight="1">
      <c r="C910" s="117"/>
      <c r="D910" s="115"/>
      <c r="E910" s="115"/>
      <c r="F910" s="115"/>
      <c r="G910" s="117"/>
      <c r="H910" s="157"/>
      <c r="I910" s="117"/>
      <c r="J910" s="117"/>
      <c r="K910" s="117"/>
      <c r="L910" s="117"/>
      <c r="M910" s="117"/>
      <c r="N910" s="117"/>
      <c r="O910" s="117"/>
      <c r="P910" s="117"/>
      <c r="Q910" s="117"/>
      <c r="R910" s="117"/>
      <c r="S910" s="117"/>
      <c r="T910" s="117"/>
      <c r="U910" s="117"/>
      <c r="V910" s="117"/>
    </row>
    <row r="911" spans="3:22" ht="15.75" customHeight="1">
      <c r="C911" s="117"/>
      <c r="D911" s="115"/>
      <c r="E911" s="115"/>
      <c r="F911" s="115"/>
      <c r="G911" s="117"/>
      <c r="H911" s="157"/>
      <c r="I911" s="117"/>
      <c r="J911" s="117"/>
      <c r="K911" s="117"/>
      <c r="L911" s="117"/>
      <c r="M911" s="117"/>
      <c r="N911" s="117"/>
      <c r="O911" s="117"/>
      <c r="P911" s="117"/>
      <c r="Q911" s="117"/>
      <c r="R911" s="117"/>
      <c r="S911" s="117"/>
      <c r="T911" s="117"/>
      <c r="U911" s="117"/>
      <c r="V911" s="117"/>
    </row>
    <row r="912" spans="3:22" ht="15.75" customHeight="1">
      <c r="C912" s="117"/>
      <c r="D912" s="115"/>
      <c r="E912" s="115"/>
      <c r="F912" s="115"/>
      <c r="G912" s="117"/>
      <c r="H912" s="157"/>
      <c r="I912" s="117"/>
      <c r="J912" s="117"/>
      <c r="K912" s="117"/>
      <c r="L912" s="117"/>
      <c r="M912" s="117"/>
      <c r="N912" s="117"/>
      <c r="O912" s="117"/>
      <c r="P912" s="117"/>
      <c r="Q912" s="117"/>
      <c r="R912" s="117"/>
      <c r="S912" s="117"/>
      <c r="T912" s="117"/>
      <c r="U912" s="117"/>
      <c r="V912" s="117"/>
    </row>
    <row r="913" spans="3:22" ht="15.75" customHeight="1">
      <c r="C913" s="117"/>
      <c r="D913" s="115"/>
      <c r="E913" s="115"/>
      <c r="F913" s="115"/>
      <c r="G913" s="117"/>
      <c r="H913" s="157"/>
      <c r="I913" s="117"/>
      <c r="J913" s="117"/>
      <c r="K913" s="117"/>
      <c r="L913" s="117"/>
      <c r="M913" s="117"/>
      <c r="N913" s="117"/>
      <c r="O913" s="117"/>
      <c r="P913" s="117"/>
      <c r="Q913" s="117"/>
      <c r="R913" s="117"/>
      <c r="S913" s="117"/>
      <c r="T913" s="117"/>
      <c r="U913" s="117"/>
      <c r="V913" s="117"/>
    </row>
    <row r="914" spans="3:22" ht="15.75" customHeight="1">
      <c r="C914" s="117"/>
      <c r="D914" s="115"/>
      <c r="E914" s="115"/>
      <c r="F914" s="115"/>
      <c r="G914" s="117"/>
      <c r="H914" s="157"/>
      <c r="I914" s="117"/>
      <c r="J914" s="117"/>
      <c r="K914" s="117"/>
      <c r="L914" s="117"/>
      <c r="M914" s="117"/>
      <c r="N914" s="117"/>
      <c r="O914" s="117"/>
      <c r="P914" s="117"/>
      <c r="Q914" s="117"/>
      <c r="R914" s="117"/>
      <c r="S914" s="117"/>
      <c r="T914" s="117"/>
      <c r="U914" s="117"/>
      <c r="V914" s="117"/>
    </row>
    <row r="915" spans="3:22" ht="15.75" customHeight="1">
      <c r="C915" s="117"/>
      <c r="D915" s="115"/>
      <c r="E915" s="115"/>
      <c r="F915" s="115"/>
      <c r="G915" s="117"/>
      <c r="H915" s="157"/>
      <c r="I915" s="117"/>
      <c r="J915" s="117"/>
      <c r="K915" s="117"/>
      <c r="L915" s="117"/>
      <c r="M915" s="117"/>
      <c r="N915" s="117"/>
      <c r="O915" s="117"/>
      <c r="P915" s="117"/>
      <c r="Q915" s="117"/>
      <c r="R915" s="117"/>
      <c r="S915" s="117"/>
      <c r="T915" s="117"/>
      <c r="U915" s="117"/>
      <c r="V915" s="117"/>
    </row>
    <row r="916" spans="3:22" ht="15.75" customHeight="1">
      <c r="C916" s="117"/>
      <c r="D916" s="115"/>
      <c r="E916" s="115"/>
      <c r="F916" s="115"/>
      <c r="G916" s="117"/>
      <c r="H916" s="157"/>
      <c r="I916" s="117"/>
      <c r="J916" s="117"/>
      <c r="K916" s="117"/>
      <c r="L916" s="117"/>
      <c r="M916" s="117"/>
      <c r="N916" s="117"/>
      <c r="O916" s="117"/>
      <c r="P916" s="117"/>
      <c r="Q916" s="117"/>
      <c r="R916" s="117"/>
      <c r="S916" s="117"/>
      <c r="T916" s="117"/>
      <c r="U916" s="117"/>
      <c r="V916" s="117"/>
    </row>
    <row r="917" spans="3:22" ht="15.75" customHeight="1">
      <c r="C917" s="117"/>
      <c r="D917" s="115"/>
      <c r="E917" s="115"/>
      <c r="F917" s="115"/>
      <c r="G917" s="117"/>
      <c r="H917" s="157"/>
      <c r="I917" s="117"/>
      <c r="J917" s="117"/>
      <c r="K917" s="117"/>
      <c r="L917" s="117"/>
      <c r="M917" s="117"/>
      <c r="N917" s="117"/>
      <c r="O917" s="117"/>
      <c r="P917" s="117"/>
      <c r="Q917" s="117"/>
      <c r="R917" s="117"/>
      <c r="S917" s="117"/>
      <c r="T917" s="117"/>
      <c r="U917" s="117"/>
      <c r="V917" s="117"/>
    </row>
    <row r="918" spans="3:22" ht="15.75" customHeight="1">
      <c r="C918" s="117"/>
      <c r="D918" s="115"/>
      <c r="E918" s="115"/>
      <c r="F918" s="115"/>
      <c r="G918" s="117"/>
      <c r="H918" s="157"/>
      <c r="I918" s="117"/>
      <c r="J918" s="117"/>
      <c r="K918" s="117"/>
      <c r="L918" s="117"/>
      <c r="M918" s="117"/>
      <c r="N918" s="117"/>
      <c r="O918" s="117"/>
      <c r="P918" s="117"/>
      <c r="Q918" s="117"/>
      <c r="R918" s="117"/>
      <c r="S918" s="117"/>
      <c r="T918" s="117"/>
      <c r="U918" s="117"/>
      <c r="V918" s="117"/>
    </row>
    <row r="919" spans="3:22" ht="15.75" customHeight="1">
      <c r="C919" s="117"/>
      <c r="D919" s="115"/>
      <c r="E919" s="115"/>
      <c r="F919" s="115"/>
      <c r="G919" s="117"/>
      <c r="H919" s="157"/>
      <c r="I919" s="117"/>
      <c r="J919" s="117"/>
      <c r="K919" s="117"/>
      <c r="L919" s="117"/>
      <c r="M919" s="117"/>
      <c r="N919" s="117"/>
      <c r="O919" s="117"/>
      <c r="P919" s="117"/>
      <c r="Q919" s="117"/>
      <c r="R919" s="117"/>
      <c r="S919" s="117"/>
      <c r="T919" s="117"/>
      <c r="U919" s="117"/>
      <c r="V919" s="117"/>
    </row>
    <row r="920" spans="3:22" ht="15.75" customHeight="1">
      <c r="C920" s="117"/>
      <c r="D920" s="115"/>
      <c r="E920" s="115"/>
      <c r="F920" s="115"/>
      <c r="G920" s="117"/>
      <c r="H920" s="157"/>
      <c r="I920" s="117"/>
      <c r="J920" s="117"/>
      <c r="K920" s="117"/>
      <c r="L920" s="117"/>
      <c r="M920" s="117"/>
      <c r="N920" s="117"/>
      <c r="O920" s="117"/>
      <c r="P920" s="117"/>
      <c r="Q920" s="117"/>
      <c r="R920" s="117"/>
      <c r="S920" s="117"/>
      <c r="T920" s="117"/>
      <c r="U920" s="117"/>
      <c r="V920" s="117"/>
    </row>
    <row r="921" spans="3:22" ht="15.75" customHeight="1">
      <c r="C921" s="117"/>
      <c r="D921" s="115"/>
      <c r="E921" s="115"/>
      <c r="F921" s="115"/>
      <c r="G921" s="117"/>
      <c r="H921" s="157"/>
      <c r="I921" s="117"/>
      <c r="J921" s="117"/>
      <c r="K921" s="117"/>
      <c r="L921" s="117"/>
      <c r="M921" s="117"/>
      <c r="N921" s="117"/>
      <c r="O921" s="117"/>
      <c r="P921" s="117"/>
      <c r="Q921" s="117"/>
      <c r="R921" s="117"/>
      <c r="S921" s="117"/>
      <c r="T921" s="117"/>
      <c r="U921" s="117"/>
      <c r="V921" s="117"/>
    </row>
    <row r="922" spans="3:22" ht="15.75" customHeight="1">
      <c r="C922" s="117"/>
      <c r="D922" s="115"/>
      <c r="E922" s="115"/>
      <c r="F922" s="115"/>
      <c r="G922" s="117"/>
      <c r="H922" s="157"/>
      <c r="I922" s="117"/>
      <c r="J922" s="117"/>
      <c r="K922" s="117"/>
      <c r="L922" s="117"/>
      <c r="M922" s="117"/>
      <c r="N922" s="117"/>
      <c r="O922" s="117"/>
      <c r="P922" s="117"/>
      <c r="Q922" s="117"/>
      <c r="R922" s="117"/>
      <c r="S922" s="117"/>
      <c r="T922" s="117"/>
      <c r="U922" s="117"/>
      <c r="V922" s="117"/>
    </row>
    <row r="923" spans="3:22" ht="15.75" customHeight="1">
      <c r="C923" s="117"/>
      <c r="D923" s="115"/>
      <c r="E923" s="115"/>
      <c r="F923" s="115"/>
      <c r="G923" s="117"/>
      <c r="H923" s="157"/>
      <c r="I923" s="117"/>
      <c r="J923" s="117"/>
      <c r="K923" s="117"/>
      <c r="L923" s="117"/>
      <c r="M923" s="117"/>
      <c r="N923" s="117"/>
      <c r="O923" s="117"/>
      <c r="P923" s="117"/>
      <c r="Q923" s="117"/>
      <c r="R923" s="117"/>
      <c r="S923" s="117"/>
      <c r="T923" s="117"/>
      <c r="U923" s="117"/>
      <c r="V923" s="117"/>
    </row>
    <row r="924" spans="3:22" ht="15.75" customHeight="1">
      <c r="C924" s="117"/>
      <c r="D924" s="115"/>
      <c r="E924" s="115"/>
      <c r="F924" s="115"/>
      <c r="G924" s="117"/>
      <c r="H924" s="157"/>
      <c r="I924" s="117"/>
      <c r="J924" s="117"/>
      <c r="K924" s="117"/>
      <c r="L924" s="117"/>
      <c r="M924" s="117"/>
      <c r="N924" s="117"/>
      <c r="O924" s="117"/>
      <c r="P924" s="117"/>
      <c r="Q924" s="117"/>
      <c r="R924" s="117"/>
      <c r="S924" s="117"/>
      <c r="T924" s="117"/>
      <c r="U924" s="117"/>
      <c r="V924" s="117"/>
    </row>
    <row r="925" spans="3:22" ht="15.75" customHeight="1">
      <c r="C925" s="117"/>
      <c r="D925" s="115"/>
      <c r="E925" s="115"/>
      <c r="F925" s="115"/>
      <c r="G925" s="117"/>
      <c r="H925" s="157"/>
      <c r="I925" s="117"/>
      <c r="J925" s="117"/>
      <c r="K925" s="117"/>
      <c r="L925" s="117"/>
      <c r="M925" s="117"/>
      <c r="N925" s="117"/>
      <c r="O925" s="117"/>
      <c r="P925" s="117"/>
      <c r="Q925" s="117"/>
      <c r="R925" s="117"/>
      <c r="S925" s="117"/>
      <c r="T925" s="117"/>
      <c r="U925" s="117"/>
      <c r="V925" s="117"/>
    </row>
    <row r="926" spans="3:22" ht="15.75" customHeight="1">
      <c r="C926" s="117"/>
      <c r="D926" s="115"/>
      <c r="E926" s="115"/>
      <c r="F926" s="115"/>
      <c r="G926" s="117"/>
      <c r="H926" s="157"/>
      <c r="I926" s="117"/>
      <c r="J926" s="117"/>
      <c r="K926" s="117"/>
      <c r="L926" s="117"/>
      <c r="M926" s="117"/>
      <c r="N926" s="117"/>
      <c r="O926" s="117"/>
      <c r="P926" s="117"/>
      <c r="Q926" s="117"/>
      <c r="R926" s="117"/>
      <c r="S926" s="117"/>
      <c r="T926" s="117"/>
      <c r="U926" s="117"/>
      <c r="V926" s="117"/>
    </row>
    <row r="927" spans="3:22" ht="15.75" customHeight="1">
      <c r="C927" s="117"/>
      <c r="D927" s="115"/>
      <c r="E927" s="115"/>
      <c r="F927" s="115"/>
      <c r="G927" s="117"/>
      <c r="H927" s="157"/>
      <c r="I927" s="117"/>
      <c r="J927" s="117"/>
      <c r="K927" s="117"/>
      <c r="L927" s="117"/>
      <c r="M927" s="117"/>
      <c r="N927" s="117"/>
      <c r="O927" s="117"/>
      <c r="P927" s="117"/>
      <c r="Q927" s="117"/>
      <c r="R927" s="117"/>
      <c r="S927" s="117"/>
      <c r="T927" s="117"/>
      <c r="U927" s="117"/>
      <c r="V927" s="117"/>
    </row>
    <row r="928" spans="3:22" ht="15.75" customHeight="1">
      <c r="C928" s="117"/>
      <c r="D928" s="115"/>
      <c r="E928" s="115"/>
      <c r="F928" s="115"/>
      <c r="G928" s="117"/>
      <c r="H928" s="157"/>
      <c r="I928" s="117"/>
      <c r="J928" s="117"/>
      <c r="K928" s="117"/>
      <c r="L928" s="117"/>
      <c r="M928" s="117"/>
      <c r="N928" s="117"/>
      <c r="O928" s="117"/>
      <c r="P928" s="117"/>
      <c r="Q928" s="117"/>
      <c r="R928" s="117"/>
      <c r="S928" s="117"/>
      <c r="T928" s="117"/>
      <c r="U928" s="117"/>
      <c r="V928" s="117"/>
    </row>
    <row r="929" spans="3:22" ht="15.75" customHeight="1">
      <c r="C929" s="117"/>
      <c r="D929" s="115"/>
      <c r="E929" s="115"/>
      <c r="F929" s="115"/>
      <c r="G929" s="117"/>
      <c r="H929" s="157"/>
      <c r="I929" s="117"/>
      <c r="J929" s="117"/>
      <c r="K929" s="117"/>
      <c r="L929" s="117"/>
      <c r="M929" s="117"/>
      <c r="N929" s="117"/>
      <c r="O929" s="117"/>
      <c r="P929" s="117"/>
      <c r="Q929" s="117"/>
      <c r="R929" s="117"/>
      <c r="S929" s="117"/>
      <c r="T929" s="117"/>
      <c r="U929" s="117"/>
      <c r="V929" s="117"/>
    </row>
    <row r="930" spans="3:22" ht="15.75" customHeight="1">
      <c r="C930" s="117"/>
      <c r="D930" s="115"/>
      <c r="E930" s="115"/>
      <c r="F930" s="115"/>
      <c r="G930" s="117"/>
      <c r="H930" s="157"/>
      <c r="I930" s="117"/>
      <c r="J930" s="117"/>
      <c r="K930" s="117"/>
      <c r="L930" s="117"/>
      <c r="M930" s="117"/>
      <c r="N930" s="117"/>
      <c r="O930" s="117"/>
      <c r="P930" s="117"/>
      <c r="Q930" s="117"/>
      <c r="R930" s="117"/>
      <c r="S930" s="117"/>
      <c r="T930" s="117"/>
      <c r="U930" s="117"/>
      <c r="V930" s="117"/>
    </row>
    <row r="931" spans="3:22" ht="15.75" customHeight="1">
      <c r="C931" s="117"/>
      <c r="D931" s="115"/>
      <c r="E931" s="115"/>
      <c r="F931" s="115"/>
      <c r="G931" s="117"/>
      <c r="H931" s="157"/>
      <c r="I931" s="117"/>
      <c r="J931" s="117"/>
      <c r="K931" s="117"/>
      <c r="L931" s="117"/>
      <c r="M931" s="117"/>
      <c r="N931" s="117"/>
      <c r="O931" s="117"/>
      <c r="P931" s="117"/>
      <c r="Q931" s="117"/>
      <c r="R931" s="117"/>
      <c r="S931" s="117"/>
      <c r="T931" s="117"/>
      <c r="U931" s="117"/>
      <c r="V931" s="117"/>
    </row>
    <row r="932" spans="3:22" ht="15.75" customHeight="1">
      <c r="C932" s="117"/>
      <c r="D932" s="115"/>
      <c r="E932" s="115"/>
      <c r="F932" s="115"/>
      <c r="G932" s="117"/>
      <c r="H932" s="157"/>
      <c r="I932" s="117"/>
      <c r="J932" s="117"/>
      <c r="K932" s="117"/>
      <c r="L932" s="117"/>
      <c r="M932" s="117"/>
      <c r="N932" s="117"/>
      <c r="O932" s="117"/>
      <c r="P932" s="117"/>
      <c r="Q932" s="117"/>
      <c r="R932" s="117"/>
      <c r="S932" s="117"/>
      <c r="T932" s="117"/>
      <c r="U932" s="117"/>
      <c r="V932" s="117"/>
    </row>
    <row r="933" spans="3:22" ht="15.75" customHeight="1">
      <c r="C933" s="117"/>
      <c r="D933" s="115"/>
      <c r="E933" s="115"/>
      <c r="F933" s="115"/>
      <c r="G933" s="117"/>
      <c r="H933" s="157"/>
      <c r="I933" s="117"/>
      <c r="J933" s="117"/>
      <c r="K933" s="117"/>
      <c r="L933" s="117"/>
      <c r="M933" s="117"/>
      <c r="N933" s="117"/>
      <c r="O933" s="117"/>
      <c r="P933" s="117"/>
      <c r="Q933" s="117"/>
      <c r="R933" s="117"/>
      <c r="S933" s="117"/>
      <c r="T933" s="117"/>
      <c r="U933" s="117"/>
      <c r="V933" s="117"/>
    </row>
    <row r="934" spans="3:22" ht="15.75" customHeight="1">
      <c r="C934" s="117"/>
      <c r="D934" s="115"/>
      <c r="E934" s="115"/>
      <c r="F934" s="115"/>
      <c r="G934" s="117"/>
      <c r="H934" s="157"/>
      <c r="I934" s="117"/>
      <c r="J934" s="117"/>
      <c r="K934" s="117"/>
      <c r="L934" s="117"/>
      <c r="M934" s="117"/>
      <c r="N934" s="117"/>
      <c r="O934" s="117"/>
      <c r="P934" s="117"/>
      <c r="Q934" s="117"/>
      <c r="R934" s="117"/>
      <c r="S934" s="117"/>
      <c r="T934" s="117"/>
      <c r="U934" s="117"/>
      <c r="V934" s="117"/>
    </row>
    <row r="935" spans="3:22" ht="15.75" customHeight="1">
      <c r="C935" s="117"/>
      <c r="D935" s="115"/>
      <c r="E935" s="115"/>
      <c r="F935" s="115"/>
      <c r="G935" s="117"/>
      <c r="H935" s="157"/>
      <c r="I935" s="117"/>
      <c r="J935" s="117"/>
      <c r="K935" s="117"/>
      <c r="L935" s="117"/>
      <c r="M935" s="117"/>
      <c r="N935" s="117"/>
      <c r="O935" s="117"/>
      <c r="P935" s="117"/>
      <c r="Q935" s="117"/>
      <c r="R935" s="117"/>
      <c r="S935" s="117"/>
      <c r="T935" s="117"/>
      <c r="U935" s="117"/>
      <c r="V935" s="117"/>
    </row>
    <row r="936" spans="3:22" ht="15.75" customHeight="1">
      <c r="C936" s="117"/>
      <c r="D936" s="115"/>
      <c r="E936" s="115"/>
      <c r="F936" s="115"/>
      <c r="G936" s="117"/>
      <c r="H936" s="157"/>
      <c r="I936" s="117"/>
      <c r="J936" s="117"/>
      <c r="K936" s="117"/>
      <c r="L936" s="117"/>
      <c r="M936" s="117"/>
      <c r="N936" s="117"/>
      <c r="O936" s="117"/>
      <c r="P936" s="117"/>
      <c r="Q936" s="117"/>
      <c r="R936" s="117"/>
      <c r="S936" s="117"/>
      <c r="T936" s="117"/>
      <c r="U936" s="117"/>
      <c r="V936" s="117"/>
    </row>
    <row r="937" spans="3:22" ht="15.75" customHeight="1">
      <c r="C937" s="117"/>
      <c r="D937" s="115"/>
      <c r="E937" s="115"/>
      <c r="F937" s="115"/>
      <c r="G937" s="117"/>
      <c r="H937" s="157"/>
      <c r="I937" s="117"/>
      <c r="J937" s="117"/>
      <c r="K937" s="117"/>
      <c r="L937" s="117"/>
      <c r="M937" s="117"/>
      <c r="N937" s="117"/>
      <c r="O937" s="117"/>
      <c r="P937" s="117"/>
      <c r="Q937" s="117"/>
      <c r="R937" s="117"/>
      <c r="S937" s="117"/>
      <c r="T937" s="117"/>
      <c r="U937" s="117"/>
      <c r="V937" s="117"/>
    </row>
    <row r="938" spans="3:22" ht="15.75" customHeight="1">
      <c r="C938" s="117"/>
      <c r="D938" s="115"/>
      <c r="E938" s="115"/>
      <c r="F938" s="115"/>
      <c r="G938" s="117"/>
      <c r="H938" s="157"/>
      <c r="I938" s="117"/>
      <c r="J938" s="117"/>
      <c r="K938" s="117"/>
      <c r="L938" s="117"/>
      <c r="M938" s="117"/>
      <c r="N938" s="117"/>
      <c r="O938" s="117"/>
      <c r="P938" s="117"/>
      <c r="Q938" s="117"/>
      <c r="R938" s="117"/>
      <c r="S938" s="117"/>
      <c r="T938" s="117"/>
      <c r="U938" s="117"/>
      <c r="V938" s="117"/>
    </row>
    <row r="939" spans="3:22" ht="15.75" customHeight="1">
      <c r="C939" s="117"/>
      <c r="D939" s="115"/>
      <c r="E939" s="115"/>
      <c r="F939" s="115"/>
      <c r="G939" s="117"/>
      <c r="H939" s="157"/>
      <c r="I939" s="117"/>
      <c r="J939" s="117"/>
      <c r="K939" s="117"/>
      <c r="L939" s="117"/>
      <c r="M939" s="117"/>
      <c r="N939" s="117"/>
      <c r="O939" s="117"/>
      <c r="P939" s="117"/>
      <c r="Q939" s="117"/>
      <c r="R939" s="117"/>
      <c r="S939" s="117"/>
      <c r="T939" s="117"/>
      <c r="U939" s="117"/>
      <c r="V939" s="117"/>
    </row>
    <row r="940" spans="3:22" ht="15.75" customHeight="1">
      <c r="C940" s="117"/>
      <c r="D940" s="115"/>
      <c r="E940" s="115"/>
      <c r="F940" s="115"/>
      <c r="G940" s="117"/>
      <c r="H940" s="157"/>
      <c r="I940" s="117"/>
      <c r="J940" s="117"/>
      <c r="K940" s="117"/>
      <c r="L940" s="117"/>
      <c r="M940" s="117"/>
      <c r="N940" s="117"/>
      <c r="O940" s="117"/>
      <c r="P940" s="117"/>
      <c r="Q940" s="117"/>
      <c r="R940" s="117"/>
      <c r="S940" s="117"/>
      <c r="T940" s="117"/>
      <c r="U940" s="117"/>
      <c r="V940" s="117"/>
    </row>
    <row r="941" spans="3:22" ht="15.75" customHeight="1">
      <c r="C941" s="117"/>
      <c r="D941" s="115"/>
      <c r="E941" s="115"/>
      <c r="F941" s="115"/>
      <c r="G941" s="117"/>
      <c r="H941" s="157"/>
      <c r="I941" s="117"/>
      <c r="J941" s="117"/>
      <c r="K941" s="117"/>
      <c r="L941" s="117"/>
      <c r="M941" s="117"/>
      <c r="N941" s="117"/>
      <c r="O941" s="117"/>
      <c r="P941" s="117"/>
      <c r="Q941" s="117"/>
      <c r="R941" s="117"/>
      <c r="S941" s="117"/>
      <c r="T941" s="117"/>
      <c r="U941" s="117"/>
      <c r="V941" s="117"/>
    </row>
    <row r="942" spans="3:22" ht="15.75" customHeight="1">
      <c r="C942" s="117"/>
      <c r="D942" s="115"/>
      <c r="E942" s="115"/>
      <c r="F942" s="115"/>
      <c r="G942" s="117"/>
      <c r="H942" s="157"/>
      <c r="I942" s="117"/>
      <c r="J942" s="117"/>
      <c r="K942" s="117"/>
      <c r="L942" s="117"/>
      <c r="M942" s="117"/>
      <c r="N942" s="117"/>
      <c r="O942" s="117"/>
      <c r="P942" s="117"/>
      <c r="Q942" s="117"/>
      <c r="R942" s="117"/>
      <c r="S942" s="117"/>
      <c r="T942" s="117"/>
      <c r="U942" s="117"/>
      <c r="V942" s="117"/>
    </row>
    <row r="943" spans="3:22" ht="15.75" customHeight="1">
      <c r="C943" s="117"/>
      <c r="D943" s="115"/>
      <c r="E943" s="115"/>
      <c r="F943" s="115"/>
      <c r="G943" s="117"/>
      <c r="H943" s="157"/>
      <c r="I943" s="117"/>
      <c r="J943" s="117"/>
      <c r="K943" s="117"/>
      <c r="L943" s="117"/>
      <c r="M943" s="117"/>
      <c r="N943" s="117"/>
      <c r="O943" s="117"/>
      <c r="P943" s="117"/>
      <c r="Q943" s="117"/>
      <c r="R943" s="117"/>
      <c r="S943" s="117"/>
      <c r="T943" s="117"/>
      <c r="U943" s="117"/>
      <c r="V943" s="117"/>
    </row>
    <row r="944" spans="3:22" ht="15.75" customHeight="1">
      <c r="C944" s="117"/>
      <c r="D944" s="115"/>
      <c r="E944" s="115"/>
      <c r="F944" s="115"/>
      <c r="G944" s="117"/>
      <c r="H944" s="157"/>
      <c r="I944" s="117"/>
      <c r="J944" s="117"/>
      <c r="K944" s="117"/>
      <c r="L944" s="117"/>
      <c r="M944" s="117"/>
      <c r="N944" s="117"/>
      <c r="O944" s="117"/>
      <c r="P944" s="117"/>
      <c r="Q944" s="117"/>
      <c r="R944" s="117"/>
      <c r="S944" s="117"/>
      <c r="T944" s="117"/>
      <c r="U944" s="117"/>
      <c r="V944" s="117"/>
    </row>
    <row r="945" spans="3:22" ht="15.75" customHeight="1">
      <c r="C945" s="117"/>
      <c r="D945" s="115"/>
      <c r="E945" s="115"/>
      <c r="F945" s="115"/>
      <c r="G945" s="117"/>
      <c r="H945" s="157"/>
      <c r="I945" s="117"/>
      <c r="J945" s="117"/>
      <c r="K945" s="117"/>
      <c r="L945" s="117"/>
      <c r="M945" s="117"/>
      <c r="N945" s="117"/>
      <c r="O945" s="117"/>
      <c r="P945" s="117"/>
      <c r="Q945" s="117"/>
      <c r="R945" s="117"/>
      <c r="S945" s="117"/>
      <c r="T945" s="117"/>
      <c r="U945" s="117"/>
      <c r="V945" s="117"/>
    </row>
    <row r="946" spans="3:22" ht="15.75" customHeight="1">
      <c r="C946" s="117"/>
      <c r="D946" s="115"/>
      <c r="E946" s="115"/>
      <c r="F946" s="115"/>
      <c r="G946" s="117"/>
      <c r="H946" s="157"/>
      <c r="I946" s="117"/>
      <c r="J946" s="117"/>
      <c r="K946" s="117"/>
      <c r="L946" s="117"/>
      <c r="M946" s="117"/>
      <c r="N946" s="117"/>
      <c r="O946" s="117"/>
      <c r="P946" s="117"/>
      <c r="Q946" s="117"/>
      <c r="R946" s="117"/>
      <c r="S946" s="117"/>
      <c r="T946" s="117"/>
      <c r="U946" s="117"/>
      <c r="V946" s="117"/>
    </row>
    <row r="947" spans="3:22" ht="15.75" customHeight="1">
      <c r="C947" s="117"/>
      <c r="D947" s="115"/>
      <c r="E947" s="115"/>
      <c r="F947" s="115"/>
      <c r="G947" s="117"/>
      <c r="H947" s="157"/>
      <c r="I947" s="117"/>
      <c r="J947" s="117"/>
      <c r="K947" s="117"/>
      <c r="L947" s="117"/>
      <c r="M947" s="117"/>
      <c r="N947" s="117"/>
      <c r="O947" s="117"/>
      <c r="P947" s="117"/>
      <c r="Q947" s="117"/>
      <c r="R947" s="117"/>
      <c r="S947" s="117"/>
      <c r="T947" s="117"/>
      <c r="U947" s="117"/>
      <c r="V947" s="117"/>
    </row>
    <row r="948" spans="3:22" ht="15.75" customHeight="1">
      <c r="C948" s="117"/>
      <c r="D948" s="115"/>
      <c r="E948" s="115"/>
      <c r="F948" s="115"/>
      <c r="G948" s="117"/>
      <c r="H948" s="157"/>
      <c r="I948" s="117"/>
      <c r="J948" s="117"/>
      <c r="K948" s="117"/>
      <c r="L948" s="117"/>
      <c r="M948" s="117"/>
      <c r="N948" s="117"/>
      <c r="O948" s="117"/>
      <c r="P948" s="117"/>
      <c r="Q948" s="117"/>
      <c r="R948" s="117"/>
      <c r="S948" s="117"/>
      <c r="T948" s="117"/>
      <c r="U948" s="117"/>
      <c r="V948" s="117"/>
    </row>
    <row r="949" spans="3:22" ht="15.75" customHeight="1">
      <c r="C949" s="117"/>
      <c r="D949" s="115"/>
      <c r="E949" s="115"/>
      <c r="F949" s="115"/>
      <c r="G949" s="117"/>
      <c r="H949" s="157"/>
      <c r="I949" s="117"/>
      <c r="J949" s="117"/>
      <c r="K949" s="117"/>
      <c r="L949" s="117"/>
      <c r="M949" s="117"/>
      <c r="N949" s="117"/>
      <c r="O949" s="117"/>
      <c r="P949" s="117"/>
      <c r="Q949" s="117"/>
      <c r="R949" s="117"/>
      <c r="S949" s="117"/>
      <c r="T949" s="117"/>
      <c r="U949" s="117"/>
      <c r="V949" s="117"/>
    </row>
    <row r="950" spans="3:22" ht="15.75" customHeight="1">
      <c r="C950" s="117"/>
      <c r="D950" s="115"/>
      <c r="E950" s="115"/>
      <c r="F950" s="115"/>
      <c r="G950" s="117"/>
      <c r="H950" s="157"/>
      <c r="I950" s="117"/>
      <c r="J950" s="117"/>
      <c r="K950" s="117"/>
      <c r="L950" s="117"/>
      <c r="M950" s="117"/>
      <c r="N950" s="117"/>
      <c r="O950" s="117"/>
      <c r="P950" s="117"/>
      <c r="Q950" s="117"/>
      <c r="R950" s="117"/>
      <c r="S950" s="117"/>
      <c r="T950" s="117"/>
      <c r="U950" s="117"/>
      <c r="V950" s="117"/>
    </row>
    <row r="951" spans="3:22" ht="15.75" customHeight="1">
      <c r="C951" s="117"/>
      <c r="D951" s="115"/>
      <c r="E951" s="115"/>
      <c r="F951" s="115"/>
      <c r="G951" s="117"/>
      <c r="H951" s="157"/>
      <c r="I951" s="117"/>
      <c r="J951" s="117"/>
      <c r="K951" s="117"/>
      <c r="L951" s="117"/>
      <c r="M951" s="117"/>
      <c r="N951" s="117"/>
      <c r="O951" s="117"/>
      <c r="P951" s="117"/>
      <c r="Q951" s="117"/>
      <c r="R951" s="117"/>
      <c r="S951" s="117"/>
      <c r="T951" s="117"/>
      <c r="U951" s="117"/>
      <c r="V951" s="117"/>
    </row>
    <row r="952" spans="3:22" ht="15.75" customHeight="1">
      <c r="C952" s="117"/>
      <c r="D952" s="115"/>
      <c r="E952" s="115"/>
      <c r="F952" s="115"/>
      <c r="G952" s="117"/>
      <c r="H952" s="157"/>
      <c r="I952" s="117"/>
      <c r="J952" s="117"/>
      <c r="K952" s="117"/>
      <c r="L952" s="117"/>
      <c r="M952" s="117"/>
      <c r="N952" s="117"/>
      <c r="O952" s="117"/>
      <c r="P952" s="117"/>
      <c r="Q952" s="117"/>
      <c r="R952" s="117"/>
      <c r="S952" s="117"/>
      <c r="T952" s="117"/>
      <c r="U952" s="117"/>
      <c r="V952" s="117"/>
    </row>
    <row r="953" spans="3:22" ht="15.75" customHeight="1">
      <c r="C953" s="117"/>
      <c r="D953" s="115"/>
      <c r="E953" s="115"/>
      <c r="F953" s="115"/>
      <c r="G953" s="117"/>
      <c r="H953" s="157"/>
      <c r="I953" s="117"/>
      <c r="J953" s="117"/>
      <c r="K953" s="117"/>
      <c r="L953" s="117"/>
      <c r="M953" s="117"/>
      <c r="N953" s="117"/>
      <c r="O953" s="117"/>
      <c r="P953" s="117"/>
      <c r="Q953" s="117"/>
      <c r="R953" s="117"/>
      <c r="S953" s="117"/>
      <c r="T953" s="117"/>
      <c r="U953" s="117"/>
      <c r="V953" s="117"/>
    </row>
    <row r="954" spans="3:22" ht="15.75" customHeight="1">
      <c r="C954" s="117"/>
      <c r="D954" s="115"/>
      <c r="E954" s="115"/>
      <c r="F954" s="115"/>
      <c r="G954" s="117"/>
      <c r="H954" s="157"/>
      <c r="I954" s="117"/>
      <c r="J954" s="117"/>
      <c r="K954" s="117"/>
      <c r="L954" s="117"/>
      <c r="M954" s="117"/>
      <c r="N954" s="117"/>
      <c r="O954" s="117"/>
      <c r="P954" s="117"/>
      <c r="Q954" s="117"/>
      <c r="R954" s="117"/>
      <c r="S954" s="117"/>
      <c r="T954" s="117"/>
      <c r="U954" s="117"/>
      <c r="V954" s="117"/>
    </row>
    <row r="955" spans="3:22" ht="15.75" customHeight="1">
      <c r="C955" s="117"/>
      <c r="D955" s="115"/>
      <c r="E955" s="115"/>
      <c r="F955" s="115"/>
      <c r="G955" s="117"/>
      <c r="H955" s="157"/>
      <c r="I955" s="117"/>
      <c r="J955" s="117"/>
      <c r="K955" s="117"/>
      <c r="L955" s="117"/>
      <c r="M955" s="117"/>
      <c r="N955" s="117"/>
      <c r="O955" s="117"/>
      <c r="P955" s="117"/>
      <c r="Q955" s="117"/>
      <c r="R955" s="117"/>
      <c r="S955" s="117"/>
      <c r="T955" s="117"/>
      <c r="U955" s="117"/>
      <c r="V955" s="117"/>
    </row>
    <row r="956" spans="3:22" ht="15.75" customHeight="1">
      <c r="C956" s="117"/>
      <c r="D956" s="115"/>
      <c r="E956" s="115"/>
      <c r="F956" s="115"/>
      <c r="G956" s="117"/>
      <c r="H956" s="157"/>
      <c r="I956" s="117"/>
      <c r="J956" s="117"/>
      <c r="K956" s="117"/>
      <c r="L956" s="117"/>
      <c r="M956" s="117"/>
      <c r="N956" s="117"/>
      <c r="O956" s="117"/>
      <c r="P956" s="117"/>
      <c r="Q956" s="117"/>
      <c r="R956" s="117"/>
      <c r="S956" s="117"/>
      <c r="T956" s="117"/>
      <c r="U956" s="117"/>
      <c r="V956" s="117"/>
    </row>
    <row r="957" spans="3:22" ht="15.75" customHeight="1">
      <c r="C957" s="117"/>
      <c r="D957" s="115"/>
      <c r="E957" s="115"/>
      <c r="F957" s="115"/>
      <c r="G957" s="117"/>
      <c r="H957" s="157"/>
      <c r="I957" s="117"/>
      <c r="J957" s="117"/>
      <c r="K957" s="117"/>
      <c r="L957" s="117"/>
      <c r="M957" s="117"/>
      <c r="N957" s="117"/>
      <c r="O957" s="117"/>
      <c r="P957" s="117"/>
      <c r="Q957" s="117"/>
      <c r="R957" s="117"/>
      <c r="S957" s="117"/>
      <c r="T957" s="117"/>
      <c r="U957" s="117"/>
      <c r="V957" s="117"/>
    </row>
    <row r="958" spans="3:22" ht="15.75" customHeight="1">
      <c r="C958" s="117"/>
      <c r="D958" s="115"/>
      <c r="E958" s="115"/>
      <c r="F958" s="115"/>
      <c r="G958" s="117"/>
      <c r="H958" s="157"/>
      <c r="I958" s="117"/>
      <c r="J958" s="117"/>
      <c r="K958" s="117"/>
      <c r="L958" s="117"/>
      <c r="M958" s="117"/>
      <c r="N958" s="117"/>
      <c r="O958" s="117"/>
      <c r="P958" s="117"/>
      <c r="Q958" s="117"/>
      <c r="R958" s="117"/>
      <c r="S958" s="117"/>
      <c r="T958" s="117"/>
      <c r="U958" s="117"/>
      <c r="V958" s="117"/>
    </row>
    <row r="959" spans="3:22" ht="15.75" customHeight="1">
      <c r="C959" s="117"/>
      <c r="D959" s="115"/>
      <c r="E959" s="115"/>
      <c r="F959" s="115"/>
      <c r="G959" s="117"/>
      <c r="H959" s="157"/>
      <c r="I959" s="117"/>
      <c r="J959" s="117"/>
      <c r="K959" s="117"/>
      <c r="L959" s="117"/>
      <c r="M959" s="117"/>
      <c r="N959" s="117"/>
      <c r="O959" s="117"/>
      <c r="P959" s="117"/>
      <c r="Q959" s="117"/>
      <c r="R959" s="117"/>
      <c r="S959" s="117"/>
      <c r="T959" s="117"/>
      <c r="U959" s="117"/>
      <c r="V959" s="117"/>
    </row>
    <row r="960" spans="3:22" ht="15.75" customHeight="1">
      <c r="C960" s="117"/>
      <c r="D960" s="115"/>
      <c r="E960" s="115"/>
      <c r="F960" s="115"/>
      <c r="G960" s="117"/>
      <c r="H960" s="157"/>
      <c r="I960" s="117"/>
      <c r="J960" s="117"/>
      <c r="K960" s="117"/>
      <c r="L960" s="117"/>
      <c r="M960" s="117"/>
      <c r="N960" s="117"/>
      <c r="O960" s="117"/>
      <c r="P960" s="117"/>
      <c r="Q960" s="117"/>
      <c r="R960" s="117"/>
      <c r="S960" s="117"/>
      <c r="T960" s="117"/>
      <c r="U960" s="117"/>
      <c r="V960" s="117"/>
    </row>
    <row r="961" spans="3:22" ht="15.75" customHeight="1">
      <c r="C961" s="117"/>
      <c r="D961" s="115"/>
      <c r="E961" s="115"/>
      <c r="F961" s="115"/>
      <c r="G961" s="117"/>
      <c r="H961" s="157"/>
      <c r="I961" s="117"/>
      <c r="J961" s="117"/>
      <c r="K961" s="117"/>
      <c r="L961" s="117"/>
      <c r="M961" s="117"/>
      <c r="N961" s="117"/>
      <c r="O961" s="117"/>
      <c r="P961" s="117"/>
      <c r="Q961" s="117"/>
      <c r="R961" s="117"/>
      <c r="S961" s="117"/>
      <c r="T961" s="117"/>
      <c r="U961" s="117"/>
      <c r="V961" s="117"/>
    </row>
    <row r="962" spans="3:22" ht="15.75" customHeight="1">
      <c r="C962" s="117"/>
      <c r="D962" s="115"/>
      <c r="E962" s="115"/>
      <c r="F962" s="115"/>
      <c r="G962" s="117"/>
      <c r="H962" s="157"/>
      <c r="I962" s="117"/>
      <c r="J962" s="117"/>
      <c r="K962" s="117"/>
      <c r="L962" s="117"/>
      <c r="M962" s="117"/>
      <c r="N962" s="117"/>
      <c r="O962" s="117"/>
      <c r="P962" s="117"/>
      <c r="Q962" s="117"/>
      <c r="R962" s="117"/>
      <c r="S962" s="117"/>
      <c r="T962" s="117"/>
      <c r="U962" s="117"/>
      <c r="V962" s="117"/>
    </row>
    <row r="963" spans="3:22" ht="15.75" customHeight="1">
      <c r="C963" s="117"/>
      <c r="D963" s="115"/>
      <c r="E963" s="115"/>
      <c r="F963" s="115"/>
      <c r="G963" s="117"/>
      <c r="H963" s="157"/>
      <c r="I963" s="117"/>
      <c r="J963" s="117"/>
      <c r="K963" s="117"/>
      <c r="L963" s="117"/>
      <c r="M963" s="117"/>
      <c r="N963" s="117"/>
      <c r="O963" s="117"/>
      <c r="P963" s="117"/>
      <c r="Q963" s="117"/>
      <c r="R963" s="117"/>
      <c r="S963" s="117"/>
      <c r="T963" s="117"/>
      <c r="U963" s="117"/>
      <c r="V963" s="117"/>
    </row>
    <row r="964" spans="3:22" ht="15.75" customHeight="1">
      <c r="C964" s="117"/>
      <c r="D964" s="115"/>
      <c r="E964" s="115"/>
      <c r="F964" s="115"/>
      <c r="G964" s="117"/>
      <c r="H964" s="157"/>
      <c r="I964" s="117"/>
      <c r="J964" s="117"/>
      <c r="K964" s="117"/>
      <c r="L964" s="117"/>
      <c r="M964" s="117"/>
      <c r="N964" s="117"/>
      <c r="O964" s="117"/>
      <c r="P964" s="117"/>
      <c r="Q964" s="117"/>
      <c r="R964" s="117"/>
      <c r="S964" s="117"/>
      <c r="T964" s="117"/>
      <c r="U964" s="117"/>
      <c r="V964" s="117"/>
    </row>
    <row r="965" spans="3:22" ht="15.75" customHeight="1">
      <c r="C965" s="117"/>
      <c r="D965" s="115"/>
      <c r="E965" s="115"/>
      <c r="F965" s="115"/>
      <c r="G965" s="117"/>
      <c r="H965" s="157"/>
      <c r="I965" s="117"/>
      <c r="J965" s="117"/>
      <c r="K965" s="117"/>
      <c r="L965" s="117"/>
      <c r="M965" s="117"/>
      <c r="N965" s="117"/>
      <c r="O965" s="117"/>
      <c r="P965" s="117"/>
      <c r="Q965" s="117"/>
      <c r="R965" s="117"/>
      <c r="S965" s="117"/>
      <c r="T965" s="117"/>
      <c r="U965" s="117"/>
      <c r="V965" s="117"/>
    </row>
    <row r="966" spans="3:22" ht="15.75" customHeight="1">
      <c r="C966" s="117"/>
      <c r="D966" s="115"/>
      <c r="E966" s="115"/>
      <c r="F966" s="115"/>
      <c r="G966" s="117"/>
      <c r="H966" s="157"/>
      <c r="I966" s="117"/>
      <c r="J966" s="117"/>
      <c r="K966" s="117"/>
      <c r="L966" s="117"/>
      <c r="M966" s="117"/>
      <c r="N966" s="117"/>
      <c r="O966" s="117"/>
      <c r="P966" s="117"/>
      <c r="Q966" s="117"/>
      <c r="R966" s="117"/>
      <c r="S966" s="117"/>
      <c r="T966" s="117"/>
      <c r="U966" s="117"/>
      <c r="V966" s="117"/>
    </row>
    <row r="967" spans="3:22" ht="15.75" customHeight="1">
      <c r="C967" s="117"/>
      <c r="D967" s="115"/>
      <c r="E967" s="115"/>
      <c r="F967" s="115"/>
      <c r="G967" s="117"/>
      <c r="H967" s="157"/>
      <c r="I967" s="117"/>
      <c r="J967" s="117"/>
      <c r="K967" s="117"/>
      <c r="L967" s="117"/>
      <c r="M967" s="117"/>
      <c r="N967" s="117"/>
      <c r="O967" s="117"/>
      <c r="P967" s="117"/>
      <c r="Q967" s="117"/>
      <c r="R967" s="117"/>
      <c r="S967" s="117"/>
      <c r="T967" s="117"/>
      <c r="U967" s="117"/>
      <c r="V967" s="117"/>
    </row>
    <row r="968" spans="3:22" ht="15.75" customHeight="1">
      <c r="C968" s="117"/>
      <c r="D968" s="115"/>
      <c r="E968" s="115"/>
      <c r="F968" s="115"/>
      <c r="G968" s="117"/>
      <c r="H968" s="157"/>
      <c r="I968" s="117"/>
      <c r="J968" s="117"/>
      <c r="K968" s="117"/>
      <c r="L968" s="117"/>
      <c r="M968" s="117"/>
      <c r="N968" s="117"/>
      <c r="O968" s="117"/>
      <c r="P968" s="117"/>
      <c r="Q968" s="117"/>
      <c r="R968" s="117"/>
      <c r="S968" s="117"/>
      <c r="T968" s="117"/>
      <c r="U968" s="117"/>
      <c r="V968" s="117"/>
    </row>
    <row r="969" spans="3:22" ht="15.75" customHeight="1">
      <c r="C969" s="117"/>
      <c r="D969" s="115"/>
      <c r="E969" s="115"/>
      <c r="F969" s="115"/>
      <c r="G969" s="117"/>
      <c r="H969" s="157"/>
      <c r="I969" s="117"/>
      <c r="J969" s="117"/>
      <c r="K969" s="117"/>
      <c r="L969" s="117"/>
      <c r="M969" s="117"/>
      <c r="N969" s="117"/>
      <c r="O969" s="117"/>
      <c r="P969" s="117"/>
      <c r="Q969" s="117"/>
      <c r="R969" s="117"/>
      <c r="S969" s="117"/>
      <c r="T969" s="117"/>
      <c r="U969" s="117"/>
      <c r="V969" s="117"/>
    </row>
    <row r="970" spans="3:22" ht="15.75" customHeight="1">
      <c r="C970" s="117"/>
      <c r="D970" s="115"/>
      <c r="E970" s="115"/>
      <c r="F970" s="115"/>
      <c r="G970" s="117"/>
      <c r="H970" s="157"/>
      <c r="I970" s="117"/>
      <c r="J970" s="117"/>
      <c r="K970" s="117"/>
      <c r="L970" s="117"/>
      <c r="M970" s="117"/>
      <c r="N970" s="117"/>
      <c r="O970" s="117"/>
      <c r="P970" s="117"/>
      <c r="Q970" s="117"/>
      <c r="R970" s="117"/>
      <c r="S970" s="117"/>
      <c r="T970" s="117"/>
      <c r="U970" s="117"/>
      <c r="V970" s="117"/>
    </row>
    <row r="971" spans="3:22" ht="15.75" customHeight="1">
      <c r="C971" s="117"/>
      <c r="D971" s="115"/>
      <c r="E971" s="115"/>
      <c r="F971" s="115"/>
      <c r="G971" s="117"/>
      <c r="H971" s="157"/>
      <c r="I971" s="117"/>
      <c r="J971" s="117"/>
      <c r="K971" s="117"/>
      <c r="L971" s="117"/>
      <c r="M971" s="117"/>
      <c r="N971" s="117"/>
      <c r="O971" s="117"/>
      <c r="P971" s="117"/>
      <c r="Q971" s="117"/>
      <c r="R971" s="117"/>
      <c r="S971" s="117"/>
      <c r="T971" s="117"/>
      <c r="U971" s="117"/>
      <c r="V971" s="117"/>
    </row>
    <row r="972" spans="3:22" ht="15.75" customHeight="1">
      <c r="C972" s="117"/>
      <c r="D972" s="115"/>
      <c r="E972" s="115"/>
      <c r="F972" s="115"/>
      <c r="G972" s="117"/>
      <c r="H972" s="157"/>
      <c r="I972" s="117"/>
      <c r="J972" s="117"/>
      <c r="K972" s="117"/>
      <c r="L972" s="117"/>
      <c r="M972" s="117"/>
      <c r="N972" s="117"/>
      <c r="O972" s="117"/>
      <c r="P972" s="117"/>
      <c r="Q972" s="117"/>
      <c r="R972" s="117"/>
      <c r="S972" s="117"/>
      <c r="T972" s="117"/>
      <c r="U972" s="117"/>
      <c r="V972" s="117"/>
    </row>
    <row r="973" spans="3:22" ht="15.75" customHeight="1">
      <c r="C973" s="117"/>
      <c r="D973" s="115"/>
      <c r="E973" s="115"/>
      <c r="F973" s="115"/>
      <c r="G973" s="117"/>
      <c r="H973" s="157"/>
      <c r="I973" s="117"/>
      <c r="J973" s="117"/>
      <c r="K973" s="117"/>
      <c r="L973" s="117"/>
      <c r="M973" s="117"/>
      <c r="N973" s="117"/>
      <c r="O973" s="117"/>
      <c r="P973" s="117"/>
      <c r="Q973" s="117"/>
      <c r="R973" s="117"/>
      <c r="S973" s="117"/>
      <c r="T973" s="117"/>
      <c r="U973" s="117"/>
      <c r="V973" s="117"/>
    </row>
    <row r="974" spans="3:22" ht="15.75" customHeight="1">
      <c r="C974" s="117"/>
      <c r="D974" s="115"/>
      <c r="E974" s="115"/>
      <c r="F974" s="115"/>
      <c r="G974" s="117"/>
      <c r="H974" s="157"/>
      <c r="I974" s="117"/>
      <c r="J974" s="117"/>
      <c r="K974" s="117"/>
      <c r="L974" s="117"/>
      <c r="M974" s="117"/>
      <c r="N974" s="117"/>
      <c r="O974" s="117"/>
      <c r="P974" s="117"/>
      <c r="Q974" s="117"/>
      <c r="R974" s="117"/>
      <c r="S974" s="117"/>
      <c r="T974" s="117"/>
      <c r="U974" s="117"/>
      <c r="V974" s="117"/>
    </row>
    <row r="975" spans="3:22" ht="15.75" customHeight="1">
      <c r="C975" s="117"/>
      <c r="D975" s="115"/>
      <c r="E975" s="115"/>
      <c r="F975" s="115"/>
      <c r="G975" s="117"/>
      <c r="H975" s="157"/>
      <c r="I975" s="117"/>
      <c r="J975" s="117"/>
      <c r="K975" s="117"/>
      <c r="L975" s="117"/>
      <c r="M975" s="117"/>
      <c r="N975" s="117"/>
      <c r="O975" s="117"/>
      <c r="P975" s="117"/>
      <c r="Q975" s="117"/>
      <c r="R975" s="117"/>
      <c r="S975" s="117"/>
      <c r="T975" s="117"/>
      <c r="U975" s="117"/>
      <c r="V975" s="117"/>
    </row>
    <row r="976" spans="3:22" ht="15.75" customHeight="1">
      <c r="C976" s="117"/>
      <c r="D976" s="115"/>
      <c r="E976" s="115"/>
      <c r="F976" s="115"/>
      <c r="G976" s="117"/>
      <c r="H976" s="157"/>
      <c r="I976" s="117"/>
      <c r="J976" s="117"/>
      <c r="K976" s="117"/>
      <c r="L976" s="117"/>
      <c r="M976" s="117"/>
      <c r="N976" s="117"/>
      <c r="O976" s="117"/>
      <c r="P976" s="117"/>
      <c r="Q976" s="117"/>
      <c r="R976" s="117"/>
      <c r="S976" s="117"/>
      <c r="T976" s="117"/>
      <c r="U976" s="117"/>
      <c r="V976" s="117"/>
    </row>
    <row r="977" spans="3:22" ht="15.75" customHeight="1">
      <c r="C977" s="117"/>
      <c r="D977" s="115"/>
      <c r="E977" s="115"/>
      <c r="F977" s="115"/>
      <c r="G977" s="117"/>
      <c r="H977" s="157"/>
      <c r="I977" s="117"/>
      <c r="J977" s="117"/>
      <c r="K977" s="117"/>
      <c r="L977" s="117"/>
      <c r="M977" s="117"/>
      <c r="N977" s="117"/>
      <c r="O977" s="117"/>
      <c r="P977" s="117"/>
      <c r="Q977" s="117"/>
      <c r="R977" s="117"/>
      <c r="S977" s="117"/>
      <c r="T977" s="117"/>
      <c r="U977" s="117"/>
      <c r="V977" s="117"/>
    </row>
    <row r="978" spans="3:22" ht="15.75" customHeight="1">
      <c r="C978" s="117"/>
      <c r="D978" s="115"/>
      <c r="E978" s="115"/>
      <c r="F978" s="115"/>
      <c r="G978" s="117"/>
      <c r="H978" s="157"/>
      <c r="I978" s="117"/>
      <c r="J978" s="117"/>
      <c r="K978" s="117"/>
      <c r="L978" s="117"/>
      <c r="M978" s="117"/>
      <c r="N978" s="117"/>
      <c r="O978" s="117"/>
      <c r="P978" s="117"/>
      <c r="Q978" s="117"/>
      <c r="R978" s="117"/>
      <c r="S978" s="117"/>
      <c r="T978" s="117"/>
      <c r="U978" s="117"/>
      <c r="V978" s="117"/>
    </row>
    <row r="979" spans="3:22" ht="15.75" customHeight="1">
      <c r="C979" s="117"/>
      <c r="D979" s="115"/>
      <c r="E979" s="115"/>
      <c r="F979" s="115"/>
      <c r="G979" s="117"/>
      <c r="H979" s="157"/>
      <c r="I979" s="117"/>
      <c r="J979" s="117"/>
      <c r="K979" s="117"/>
      <c r="L979" s="117"/>
      <c r="M979" s="117"/>
      <c r="N979" s="117"/>
      <c r="O979" s="117"/>
      <c r="P979" s="117"/>
      <c r="Q979" s="117"/>
      <c r="R979" s="117"/>
      <c r="S979" s="117"/>
      <c r="T979" s="117"/>
      <c r="U979" s="117"/>
      <c r="V979" s="117"/>
    </row>
    <row r="980" spans="3:22" ht="15.75" customHeight="1">
      <c r="C980" s="117"/>
      <c r="D980" s="115"/>
      <c r="E980" s="115"/>
      <c r="F980" s="115"/>
      <c r="G980" s="117"/>
      <c r="H980" s="157"/>
      <c r="I980" s="117"/>
      <c r="J980" s="117"/>
      <c r="K980" s="117"/>
      <c r="L980" s="117"/>
      <c r="M980" s="117"/>
      <c r="N980" s="117"/>
      <c r="O980" s="117"/>
      <c r="P980" s="117"/>
      <c r="Q980" s="117"/>
      <c r="R980" s="117"/>
      <c r="S980" s="117"/>
      <c r="T980" s="117"/>
      <c r="U980" s="117"/>
      <c r="V980" s="117"/>
    </row>
    <row r="981" spans="3:22" ht="15.75" customHeight="1">
      <c r="C981" s="117"/>
      <c r="D981" s="115"/>
      <c r="E981" s="115"/>
      <c r="F981" s="115"/>
      <c r="G981" s="117"/>
      <c r="H981" s="157"/>
      <c r="I981" s="117"/>
      <c r="J981" s="117"/>
      <c r="K981" s="117"/>
      <c r="L981" s="117"/>
      <c r="M981" s="117"/>
      <c r="N981" s="117"/>
      <c r="O981" s="117"/>
      <c r="P981" s="117"/>
      <c r="Q981" s="117"/>
      <c r="R981" s="117"/>
      <c r="S981" s="117"/>
      <c r="T981" s="117"/>
      <c r="U981" s="117"/>
      <c r="V981" s="117"/>
    </row>
    <row r="982" spans="3:22" ht="15.75" customHeight="1">
      <c r="C982" s="117"/>
      <c r="D982" s="115"/>
      <c r="E982" s="115"/>
      <c r="F982" s="115"/>
      <c r="G982" s="117"/>
      <c r="H982" s="157"/>
      <c r="I982" s="117"/>
      <c r="J982" s="117"/>
      <c r="K982" s="117"/>
      <c r="L982" s="117"/>
      <c r="M982" s="117"/>
      <c r="N982" s="117"/>
      <c r="O982" s="117"/>
      <c r="P982" s="117"/>
      <c r="Q982" s="117"/>
      <c r="R982" s="117"/>
      <c r="S982" s="117"/>
      <c r="T982" s="117"/>
      <c r="U982" s="117"/>
      <c r="V982" s="117"/>
    </row>
    <row r="983" spans="3:22" ht="15.75" customHeight="1">
      <c r="C983" s="117"/>
      <c r="D983" s="115"/>
      <c r="E983" s="115"/>
      <c r="F983" s="115"/>
      <c r="G983" s="117"/>
      <c r="H983" s="157"/>
      <c r="I983" s="117"/>
      <c r="J983" s="117"/>
      <c r="K983" s="117"/>
      <c r="L983" s="117"/>
      <c r="M983" s="117"/>
      <c r="N983" s="117"/>
      <c r="O983" s="117"/>
      <c r="P983" s="117"/>
      <c r="Q983" s="117"/>
      <c r="R983" s="117"/>
      <c r="S983" s="117"/>
      <c r="T983" s="117"/>
      <c r="U983" s="117"/>
      <c r="V983" s="117"/>
    </row>
    <row r="984" spans="3:22" ht="15.75" customHeight="1">
      <c r="C984" s="117"/>
      <c r="D984" s="115"/>
      <c r="E984" s="115"/>
      <c r="F984" s="115"/>
      <c r="G984" s="117"/>
      <c r="H984" s="157"/>
      <c r="I984" s="117"/>
      <c r="J984" s="117"/>
      <c r="K984" s="117"/>
      <c r="L984" s="117"/>
      <c r="M984" s="117"/>
      <c r="N984" s="117"/>
      <c r="O984" s="117"/>
      <c r="P984" s="117"/>
      <c r="Q984" s="117"/>
      <c r="R984" s="117"/>
      <c r="S984" s="117"/>
      <c r="T984" s="117"/>
      <c r="U984" s="117"/>
      <c r="V984" s="117"/>
    </row>
  </sheetData>
  <pageMargins left="0.75" right="0.75" top="1" bottom="1" header="0.5" footer="0.5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ECB13-1221-4BB3-9655-EFC1C6B8F281}">
  <dimension ref="D3:J11"/>
  <sheetViews>
    <sheetView workbookViewId="0">
      <selection activeCell="F10" sqref="F10"/>
    </sheetView>
  </sheetViews>
  <sheetFormatPr defaultRowHeight="14.5"/>
  <cols>
    <col min="5" max="5" width="11.08984375" bestFit="1" customWidth="1"/>
    <col min="6" max="6" width="13.6328125" bestFit="1" customWidth="1"/>
    <col min="7" max="7" width="13.6328125" customWidth="1"/>
    <col min="9" max="9" width="14.08984375" bestFit="1" customWidth="1"/>
    <col min="10" max="10" width="11" bestFit="1" customWidth="1"/>
  </cols>
  <sheetData>
    <row r="3" spans="4:10">
      <c r="E3" s="236">
        <v>0.09</v>
      </c>
    </row>
    <row r="4" spans="4:10">
      <c r="E4" s="236">
        <v>0.11</v>
      </c>
    </row>
    <row r="6" spans="4:10">
      <c r="E6" t="s">
        <v>73</v>
      </c>
      <c r="H6" t="s">
        <v>74</v>
      </c>
      <c r="I6" s="237">
        <f>PV(E3/12,2,-E7,0,0)</f>
        <v>4944307.2736117532</v>
      </c>
    </row>
    <row r="7" spans="4:10">
      <c r="D7">
        <v>1</v>
      </c>
      <c r="E7" s="90">
        <v>2500000</v>
      </c>
      <c r="F7" s="237">
        <f>PV(E3/12,1,0,E7*-1,0)</f>
        <v>2481389.5781637714</v>
      </c>
      <c r="G7" s="237"/>
    </row>
    <row r="8" spans="4:10">
      <c r="D8">
        <v>2</v>
      </c>
      <c r="E8" s="90">
        <v>2500000</v>
      </c>
      <c r="F8" s="237">
        <f>PV(E3/12,2,0,E8*-1,0)</f>
        <v>2462917.695447912</v>
      </c>
      <c r="G8" s="237"/>
      <c r="H8" t="s">
        <v>75</v>
      </c>
      <c r="I8" s="237">
        <f>PMT(E4/12,2,-F9,0,0)</f>
        <v>2506197.4447685191</v>
      </c>
    </row>
    <row r="9" spans="4:10">
      <c r="E9" s="91">
        <f>SUM(E7:E8)</f>
        <v>5000000</v>
      </c>
      <c r="F9" s="235">
        <f>SUM(F7:F8)</f>
        <v>4944307.2736116834</v>
      </c>
      <c r="G9" s="235"/>
      <c r="I9" s="235">
        <f>I8*2</f>
        <v>5012394.8895370383</v>
      </c>
      <c r="J9" s="235">
        <f>I9-E9</f>
        <v>12394.889537038282</v>
      </c>
    </row>
    <row r="11" spans="4:10">
      <c r="F11" s="238">
        <f>RATE(2,-E8,E9,0,0)*12</f>
        <v>3.4437804410329214E-8</v>
      </c>
      <c r="I11" s="238">
        <f>RATE(2,-I8,I9,0,0)*12</f>
        <v>5.7941341831143974E-8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BABDC-4C82-42DB-9D8C-23F6C1038C63}">
  <sheetPr>
    <tabColor theme="0" tint="-0.499984740745262"/>
    <outlinePr summaryBelow="0" summaryRight="0"/>
  </sheetPr>
  <dimension ref="B2:W985"/>
  <sheetViews>
    <sheetView showGridLines="0" topLeftCell="B13" zoomScale="90" zoomScaleNormal="85" workbookViewId="0">
      <selection activeCell="K19" sqref="K19"/>
    </sheetView>
  </sheetViews>
  <sheetFormatPr defaultColWidth="9" defaultRowHeight="15.75" customHeight="1"/>
  <cols>
    <col min="1" max="1" width="3" style="112" customWidth="1"/>
    <col min="2" max="2" width="3.08984375" style="112" customWidth="1"/>
    <col min="3" max="3" width="33.36328125" style="112" customWidth="1"/>
    <col min="4" max="4" width="23.36328125" style="112" bestFit="1" customWidth="1"/>
    <col min="5" max="5" width="22.08984375" style="112" customWidth="1"/>
    <col min="6" max="6" width="15.08984375" style="112" customWidth="1"/>
    <col min="7" max="7" width="26.90625" style="112" customWidth="1"/>
    <col min="8" max="8" width="12.08984375" style="127" customWidth="1"/>
    <col min="9" max="9" width="11.36328125" style="112"/>
    <col min="10" max="10" width="21.08984375" style="112" customWidth="1"/>
    <col min="11" max="11" width="24.6328125" style="112" customWidth="1"/>
    <col min="12" max="12" width="22.6328125" style="112" customWidth="1"/>
    <col min="13" max="16384" width="9" style="112"/>
  </cols>
  <sheetData>
    <row r="2" spans="2:22" ht="15.75" customHeight="1">
      <c r="B2" s="191" t="s">
        <v>0</v>
      </c>
      <c r="C2" s="111"/>
    </row>
    <row r="3" spans="2:22" ht="15.75" customHeight="1">
      <c r="C3" s="166" t="s">
        <v>1</v>
      </c>
      <c r="D3" s="167">
        <v>0</v>
      </c>
      <c r="E3" s="128" t="s">
        <v>2</v>
      </c>
      <c r="F3" s="114"/>
      <c r="G3" s="129"/>
      <c r="H3" s="130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</row>
    <row r="4" spans="2:22" ht="15.75" customHeight="1">
      <c r="B4" s="113"/>
      <c r="C4" s="166" t="s">
        <v>3</v>
      </c>
      <c r="D4" s="168">
        <v>45250</v>
      </c>
      <c r="E4" s="117"/>
      <c r="F4" s="117" t="s">
        <v>60</v>
      </c>
      <c r="G4" s="131">
        <f>'[7]Rate WO+OH'!B3</f>
        <v>2.9899999999999999E-2</v>
      </c>
      <c r="H4" s="130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</row>
    <row r="5" spans="2:22" ht="15.75" customHeight="1">
      <c r="B5" s="114"/>
      <c r="C5" s="169" t="s">
        <v>4</v>
      </c>
      <c r="D5" s="203">
        <v>0.49386549819927972</v>
      </c>
      <c r="E5" s="117"/>
      <c r="F5" s="115" t="s">
        <v>61</v>
      </c>
      <c r="G5" s="132">
        <v>0.85</v>
      </c>
      <c r="H5" s="130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</row>
    <row r="6" spans="2:22" ht="15.75" customHeight="1">
      <c r="B6" s="114"/>
      <c r="C6" s="169" t="s">
        <v>5</v>
      </c>
      <c r="D6" s="201">
        <v>24</v>
      </c>
      <c r="E6" s="132"/>
      <c r="F6" s="117" t="s">
        <v>62</v>
      </c>
      <c r="G6" s="133">
        <v>0.11</v>
      </c>
      <c r="H6" s="130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</row>
    <row r="7" spans="2:22" ht="15.75" customHeight="1">
      <c r="B7" s="114"/>
      <c r="C7" s="166" t="s">
        <v>6</v>
      </c>
      <c r="D7" s="204">
        <v>60</v>
      </c>
      <c r="E7" s="132"/>
      <c r="F7" s="117"/>
      <c r="G7" s="133"/>
      <c r="H7" s="130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</row>
    <row r="8" spans="2:22" ht="15.75" customHeight="1">
      <c r="B8" s="114"/>
      <c r="C8" s="169" t="s">
        <v>7</v>
      </c>
      <c r="D8" s="202">
        <v>0.09</v>
      </c>
      <c r="E8" s="117"/>
      <c r="F8" s="117" t="s">
        <v>63</v>
      </c>
      <c r="G8" s="133">
        <v>0.02</v>
      </c>
      <c r="H8" s="130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</row>
    <row r="9" spans="2:22" ht="15.75" customHeight="1">
      <c r="B9" s="114"/>
      <c r="C9" s="169" t="s">
        <v>8</v>
      </c>
      <c r="D9" s="202">
        <v>0.124717137745975</v>
      </c>
      <c r="E9" s="117"/>
      <c r="H9" s="130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</row>
    <row r="10" spans="2:22" ht="15.75" customHeight="1">
      <c r="B10" s="114"/>
      <c r="C10" s="166" t="s">
        <v>9</v>
      </c>
      <c r="D10" s="170">
        <f>D9-D8</f>
        <v>3.4717137745974999E-2</v>
      </c>
      <c r="E10" s="132"/>
      <c r="F10" s="115" t="s">
        <v>64</v>
      </c>
      <c r="G10" s="134">
        <f>CEILING(D6/12,1)</f>
        <v>2</v>
      </c>
      <c r="H10" s="130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</row>
    <row r="11" spans="2:22" ht="15.75" customHeight="1">
      <c r="B11" s="114"/>
      <c r="C11" s="171" t="s">
        <v>10</v>
      </c>
      <c r="D11" s="172">
        <f>PMT(D9/12,D6,-D31,D32,D3)</f>
        <v>13100009.705128321</v>
      </c>
      <c r="E11" s="132"/>
      <c r="F11" s="112" t="s">
        <v>65</v>
      </c>
      <c r="G11" s="135">
        <f>PMT(D8/12,D6,-D31,D32,D3)</f>
        <v>11925850.63963668</v>
      </c>
      <c r="H11" s="130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</row>
    <row r="12" spans="2:22" ht="15.75" customHeight="1">
      <c r="B12" s="114"/>
      <c r="C12" s="171" t="s">
        <v>11</v>
      </c>
      <c r="D12" s="173">
        <f>D34-(D31-D32)</f>
        <v>100442375.62223941</v>
      </c>
      <c r="E12" s="136"/>
      <c r="F12" s="114" t="s">
        <v>66</v>
      </c>
      <c r="G12" s="129">
        <f>G14-(D31-D32)</f>
        <v>72262558.050440013</v>
      </c>
      <c r="H12" s="130"/>
      <c r="I12" s="117"/>
      <c r="J12" s="117"/>
      <c r="L12" s="137"/>
      <c r="M12" s="117"/>
      <c r="N12" s="117"/>
      <c r="O12" s="117"/>
      <c r="P12" s="117"/>
      <c r="Q12" s="117"/>
      <c r="R12" s="117"/>
      <c r="S12" s="117"/>
      <c r="T12" s="117"/>
      <c r="U12" s="117"/>
      <c r="V12" s="117"/>
    </row>
    <row r="13" spans="2:22" ht="15.75" customHeight="1">
      <c r="B13" s="114"/>
      <c r="C13" s="166" t="s">
        <v>12</v>
      </c>
      <c r="D13" s="174">
        <f>D14-D12</f>
        <v>213957857.30084032</v>
      </c>
      <c r="E13" s="132"/>
      <c r="F13" s="117"/>
      <c r="G13" s="130">
        <f>G14-G12</f>
        <v>213957857.30084032</v>
      </c>
      <c r="H13" s="130"/>
      <c r="I13" s="117"/>
      <c r="J13" s="117"/>
      <c r="L13" s="138"/>
      <c r="M13" s="117"/>
      <c r="N13" s="117"/>
      <c r="O13" s="117"/>
      <c r="P13" s="117"/>
      <c r="Q13" s="117"/>
      <c r="R13" s="117"/>
      <c r="S13" s="117"/>
      <c r="T13" s="117"/>
      <c r="U13" s="117"/>
      <c r="V13" s="117"/>
    </row>
    <row r="14" spans="2:22" ht="15.75" customHeight="1">
      <c r="B14" s="114"/>
      <c r="C14" s="166" t="s">
        <v>13</v>
      </c>
      <c r="D14" s="174">
        <f>D11*D6</f>
        <v>314400232.92307973</v>
      </c>
      <c r="E14" s="132"/>
      <c r="F14" s="117"/>
      <c r="G14" s="130">
        <f>G11*D6</f>
        <v>286220415.35128033</v>
      </c>
      <c r="H14" s="130"/>
      <c r="I14" s="117"/>
      <c r="J14" s="117"/>
      <c r="K14" s="117"/>
      <c r="L14" s="138"/>
      <c r="M14" s="117"/>
      <c r="N14" s="117"/>
      <c r="O14" s="117"/>
      <c r="P14" s="117"/>
      <c r="Q14" s="117"/>
      <c r="R14" s="117"/>
      <c r="S14" s="117"/>
      <c r="T14" s="117"/>
      <c r="U14" s="117"/>
      <c r="V14" s="117"/>
    </row>
    <row r="15" spans="2:22" ht="15.75" customHeight="1">
      <c r="B15" s="114"/>
      <c r="C15" s="205"/>
      <c r="D15" s="206"/>
      <c r="E15" s="132"/>
      <c r="F15" s="112" t="s">
        <v>67</v>
      </c>
      <c r="G15" s="130">
        <v>5</v>
      </c>
      <c r="H15" s="130"/>
      <c r="I15" s="117"/>
      <c r="J15" s="117"/>
      <c r="K15" s="117"/>
      <c r="L15" s="139"/>
      <c r="M15" s="117"/>
      <c r="N15" s="117"/>
      <c r="O15" s="117"/>
      <c r="P15" s="117"/>
      <c r="Q15" s="117"/>
      <c r="R15" s="117"/>
      <c r="S15" s="117"/>
      <c r="T15" s="117"/>
      <c r="U15" s="117"/>
      <c r="V15" s="117"/>
    </row>
    <row r="16" spans="2:22" ht="15.75" customHeight="1">
      <c r="B16" s="192" t="s">
        <v>14</v>
      </c>
      <c r="C16" s="111"/>
      <c r="D16" s="130"/>
      <c r="E16" s="132"/>
      <c r="G16" s="130"/>
      <c r="H16" s="130"/>
      <c r="I16" s="117"/>
      <c r="J16" s="117"/>
      <c r="K16" s="117"/>
      <c r="L16" s="139"/>
      <c r="M16" s="117"/>
      <c r="N16" s="117"/>
      <c r="O16" s="117"/>
      <c r="P16" s="117"/>
      <c r="Q16" s="117"/>
      <c r="R16" s="117"/>
      <c r="S16" s="117"/>
      <c r="T16" s="117"/>
      <c r="U16" s="117"/>
      <c r="V16" s="117"/>
    </row>
    <row r="17" spans="2:22" ht="26">
      <c r="B17" s="192"/>
      <c r="C17" s="175" t="s">
        <v>15</v>
      </c>
      <c r="D17" s="176" t="str">
        <f>CONCATENATE("Total Cost Exclude VAT ",G10," tahun")</f>
        <v>Total Cost Exclude VAT 2 tahun</v>
      </c>
      <c r="E17" s="132"/>
      <c r="G17" s="130"/>
      <c r="H17" s="130"/>
      <c r="I17" s="117"/>
      <c r="J17" s="117"/>
      <c r="K17" s="117"/>
      <c r="L17" s="139"/>
      <c r="M17" s="117"/>
      <c r="N17" s="117"/>
      <c r="O17" s="117"/>
      <c r="P17" s="117"/>
      <c r="Q17" s="117"/>
      <c r="R17" s="117"/>
      <c r="S17" s="117"/>
      <c r="T17" s="117"/>
      <c r="U17" s="117"/>
      <c r="V17" s="117"/>
    </row>
    <row r="18" spans="2:22" ht="15.75" customHeight="1">
      <c r="C18" s="169" t="s">
        <v>16</v>
      </c>
      <c r="D18" s="207">
        <v>625900000</v>
      </c>
      <c r="E18" s="140"/>
      <c r="F18" s="139"/>
      <c r="G18" s="130"/>
      <c r="H18" s="130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</row>
    <row r="19" spans="2:22" ht="15.75" customHeight="1">
      <c r="C19" s="177" t="s">
        <v>17</v>
      </c>
      <c r="D19" s="178">
        <f>ROUND(D18-(D18/1.11*8%),-4)</f>
        <v>580790000</v>
      </c>
      <c r="E19" s="115"/>
      <c r="F19" s="143"/>
      <c r="G19" s="143"/>
      <c r="H19" s="143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</row>
    <row r="20" spans="2:22" ht="15.75" customHeight="1">
      <c r="C20" s="169" t="s">
        <v>18</v>
      </c>
      <c r="D20" s="208">
        <v>80000000</v>
      </c>
      <c r="E20" s="115"/>
      <c r="F20" s="143"/>
      <c r="G20" s="143"/>
      <c r="H20" s="143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</row>
    <row r="21" spans="2:22" ht="15.75" customHeight="1">
      <c r="C21" s="167" t="s">
        <v>20</v>
      </c>
      <c r="D21" s="179">
        <f>D19-D20</f>
        <v>500790000</v>
      </c>
      <c r="E21" s="144"/>
      <c r="F21" s="130"/>
      <c r="G21" s="143"/>
      <c r="H21" s="143"/>
      <c r="K21" s="131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</row>
    <row r="22" spans="2:22" ht="15.75" customHeight="1">
      <c r="C22" s="180" t="s">
        <v>21</v>
      </c>
      <c r="D22" s="181"/>
      <c r="F22" s="143"/>
      <c r="G22" s="143"/>
      <c r="H22" s="143"/>
    </row>
    <row r="23" spans="2:22" ht="15.75" customHeight="1">
      <c r="C23" s="169" t="s">
        <v>22</v>
      </c>
      <c r="D23" s="209">
        <v>0</v>
      </c>
      <c r="E23" s="211" t="s">
        <v>23</v>
      </c>
      <c r="F23" s="143"/>
      <c r="G23" s="143"/>
      <c r="H23" s="143"/>
      <c r="K23" s="145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</row>
    <row r="24" spans="2:22" ht="15.75" customHeight="1">
      <c r="C24" s="169" t="s">
        <v>24</v>
      </c>
      <c r="D24" s="208">
        <v>0</v>
      </c>
      <c r="E24" s="198"/>
      <c r="F24" s="143"/>
      <c r="G24" s="143"/>
      <c r="H24" s="143"/>
      <c r="I24" s="117"/>
      <c r="J24" s="142"/>
      <c r="K24" s="146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</row>
    <row r="25" spans="2:22" ht="15.75" customHeight="1">
      <c r="C25" s="167" t="s">
        <v>20</v>
      </c>
      <c r="D25" s="182">
        <f>D23-D24</f>
        <v>0</v>
      </c>
      <c r="E25" s="199"/>
      <c r="F25" s="130"/>
      <c r="G25" s="143"/>
      <c r="H25" s="143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</row>
    <row r="26" spans="2:22" ht="15.75" customHeight="1">
      <c r="C26" s="183" t="s">
        <v>25</v>
      </c>
      <c r="D26" s="174"/>
      <c r="E26" s="198"/>
      <c r="F26" s="130"/>
      <c r="G26" s="130"/>
      <c r="H26" s="130"/>
      <c r="I26" s="117"/>
      <c r="J26" s="117"/>
      <c r="K26" s="130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</row>
    <row r="27" spans="2:22" ht="15.75" customHeight="1">
      <c r="C27" s="169" t="s">
        <v>22</v>
      </c>
      <c r="D27" s="209">
        <v>0</v>
      </c>
      <c r="E27" s="211" t="s">
        <v>23</v>
      </c>
      <c r="F27" s="130"/>
      <c r="G27" s="148"/>
      <c r="H27" s="130"/>
      <c r="I27" s="117"/>
      <c r="J27" s="117"/>
      <c r="K27" s="117"/>
      <c r="L27" s="149"/>
      <c r="M27" s="117"/>
      <c r="N27" s="117"/>
      <c r="O27" s="117"/>
      <c r="P27" s="117"/>
      <c r="Q27" s="117"/>
      <c r="R27" s="117"/>
      <c r="S27" s="117"/>
      <c r="T27" s="117"/>
      <c r="U27" s="117"/>
      <c r="V27" s="117"/>
    </row>
    <row r="28" spans="2:22" ht="15.75" customHeight="1">
      <c r="C28" s="169" t="s">
        <v>24</v>
      </c>
      <c r="D28" s="208">
        <v>0</v>
      </c>
      <c r="E28" s="115"/>
      <c r="F28" s="130"/>
      <c r="G28" s="130"/>
      <c r="H28" s="130"/>
      <c r="I28" s="117"/>
      <c r="J28" s="117"/>
      <c r="K28" s="142"/>
      <c r="L28" s="129"/>
      <c r="M28" s="117"/>
      <c r="N28" s="117"/>
      <c r="O28" s="117"/>
      <c r="P28" s="117"/>
      <c r="Q28" s="117"/>
      <c r="R28" s="117"/>
      <c r="S28" s="117"/>
      <c r="T28" s="117"/>
      <c r="U28" s="117"/>
      <c r="V28" s="117"/>
    </row>
    <row r="29" spans="2:22" ht="15.75" customHeight="1">
      <c r="C29" s="167" t="s">
        <v>20</v>
      </c>
      <c r="D29" s="182">
        <f>D27-D28</f>
        <v>0</v>
      </c>
      <c r="E29" s="147"/>
      <c r="F29" s="130"/>
      <c r="G29" s="130"/>
      <c r="H29" s="130"/>
      <c r="I29" s="117"/>
      <c r="J29" s="117"/>
      <c r="K29" s="117"/>
      <c r="L29" s="139"/>
      <c r="M29" s="117"/>
      <c r="N29" s="117"/>
      <c r="O29" s="117"/>
      <c r="P29" s="117"/>
      <c r="Q29" s="117"/>
      <c r="R29" s="117"/>
      <c r="S29" s="117"/>
      <c r="T29" s="117"/>
      <c r="U29" s="117"/>
      <c r="V29" s="117"/>
    </row>
    <row r="30" spans="2:22" ht="15.75" customHeight="1">
      <c r="C30" s="166"/>
      <c r="D30" s="181"/>
      <c r="E30" s="115"/>
      <c r="F30" s="130"/>
      <c r="G30" s="130"/>
      <c r="H30" s="130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</row>
    <row r="31" spans="2:22" ht="15.75" customHeight="1">
      <c r="C31" s="184" t="s">
        <v>26</v>
      </c>
      <c r="D31" s="179">
        <f>D21+D25+D29</f>
        <v>500790000</v>
      </c>
      <c r="E31" s="115">
        <f>13100000/D31*100%</f>
        <v>2.6158669302502047E-2</v>
      </c>
      <c r="F31" s="130">
        <f>F21+F25+F29</f>
        <v>0</v>
      </c>
      <c r="G31" s="130">
        <f>G21+G25+G29</f>
        <v>0</v>
      </c>
      <c r="H31" s="130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</row>
    <row r="32" spans="2:22" ht="15.75" customHeight="1">
      <c r="C32" s="185" t="s">
        <v>27</v>
      </c>
      <c r="D32" s="186">
        <f>D5*(D19+D23)</f>
        <v>286832142.69915968</v>
      </c>
      <c r="E32" s="150"/>
      <c r="F32" s="200"/>
      <c r="G32" s="151"/>
      <c r="H32" s="151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</row>
    <row r="33" spans="2:23" ht="15.75" customHeight="1">
      <c r="C33" s="184"/>
      <c r="D33" s="187"/>
      <c r="F33" s="151"/>
      <c r="G33" s="151"/>
      <c r="H33" s="151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</row>
    <row r="34" spans="2:23" ht="15.75" customHeight="1">
      <c r="C34" s="184" t="s">
        <v>28</v>
      </c>
      <c r="D34" s="220">
        <f>D11*D6</f>
        <v>314400232.92307973</v>
      </c>
      <c r="E34" s="150"/>
      <c r="F34" s="151"/>
      <c r="G34" s="151"/>
      <c r="H34" s="151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</row>
    <row r="35" spans="2:23" ht="15.75" customHeight="1">
      <c r="C35" s="184" t="s">
        <v>29</v>
      </c>
      <c r="D35" s="221">
        <f>E35*-1</f>
        <v>0</v>
      </c>
      <c r="E35" s="210">
        <v>0</v>
      </c>
      <c r="G35" s="151"/>
      <c r="H35" s="151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</row>
    <row r="36" spans="2:23" ht="15.75" customHeight="1">
      <c r="C36" s="184" t="s">
        <v>30</v>
      </c>
      <c r="D36" s="222">
        <f>F36*-1</f>
        <v>-6500000</v>
      </c>
      <c r="E36" s="132">
        <v>0.25</v>
      </c>
      <c r="F36" s="148">
        <f>D41*E36</f>
        <v>6500000</v>
      </c>
      <c r="G36" s="130"/>
      <c r="H36" s="130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</row>
    <row r="37" spans="2:23" ht="15.75" customHeight="1">
      <c r="C37" s="184" t="s">
        <v>52</v>
      </c>
      <c r="D37" s="188">
        <f>(D31+(D41/E37))*(D8)*D7/360</f>
        <v>7706850</v>
      </c>
      <c r="E37" s="115">
        <f>CEILING((D6/12),1)</f>
        <v>2</v>
      </c>
      <c r="F37" s="130"/>
      <c r="G37" s="152"/>
      <c r="H37" s="152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</row>
    <row r="38" spans="2:23" ht="15.75" customHeight="1">
      <c r="C38" s="184" t="s">
        <v>32</v>
      </c>
      <c r="D38" s="213">
        <f>SUM(D35:D37)</f>
        <v>1206850</v>
      </c>
      <c r="E38" s="115"/>
      <c r="F38" s="130"/>
      <c r="G38" s="130"/>
      <c r="H38" s="130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</row>
    <row r="39" spans="2:23" ht="15.75" customHeight="1">
      <c r="B39" s="193" t="s">
        <v>33</v>
      </c>
      <c r="C39" s="120"/>
      <c r="D39" s="143"/>
      <c r="G39" s="143"/>
      <c r="H39" s="130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</row>
    <row r="40" spans="2:23" ht="15.75" customHeight="1">
      <c r="C40" s="169" t="s">
        <v>34</v>
      </c>
      <c r="D40" s="209">
        <v>0</v>
      </c>
      <c r="E40" s="132">
        <f>D40/$D$31</f>
        <v>0</v>
      </c>
      <c r="F40" s="132"/>
      <c r="G40" s="130"/>
      <c r="H40" s="130"/>
      <c r="I40" s="115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</row>
    <row r="41" spans="2:23" ht="15.75" customHeight="1">
      <c r="C41" s="169" t="s">
        <v>35</v>
      </c>
      <c r="D41" s="209">
        <v>26000000</v>
      </c>
      <c r="E41" s="132">
        <f t="shared" ref="E41:E43" si="0">D41/$D$31</f>
        <v>5.1917969608019331E-2</v>
      </c>
      <c r="F41" s="132"/>
      <c r="G41" s="130"/>
      <c r="H41" s="130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</row>
    <row r="42" spans="2:23" ht="15.75" customHeight="1">
      <c r="C42" s="169" t="s">
        <v>36</v>
      </c>
      <c r="D42" s="209">
        <v>0</v>
      </c>
      <c r="E42" s="132">
        <f>D42/$D$31</f>
        <v>0</v>
      </c>
      <c r="F42" s="132"/>
      <c r="G42" s="130"/>
      <c r="H42" s="130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</row>
    <row r="43" spans="2:23" ht="15.75" customHeight="1">
      <c r="C43" s="169" t="s">
        <v>37</v>
      </c>
      <c r="D43" s="209">
        <v>25244340</v>
      </c>
      <c r="E43" s="132">
        <f t="shared" si="0"/>
        <v>5.0409033726711794E-2</v>
      </c>
      <c r="F43" s="132"/>
      <c r="G43" s="130"/>
      <c r="H43" s="130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</row>
    <row r="44" spans="2:23" ht="15.75" customHeight="1">
      <c r="C44" s="184" t="s">
        <v>38</v>
      </c>
      <c r="D44" s="189">
        <f>SUM(D40:D43)</f>
        <v>51244340</v>
      </c>
      <c r="E44" s="115"/>
      <c r="F44" s="115"/>
      <c r="G44" s="130"/>
      <c r="H44" s="130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</row>
    <row r="45" spans="2:23" ht="15.75" customHeight="1">
      <c r="C45" s="212"/>
      <c r="D45" s="212"/>
    </row>
    <row r="46" spans="2:23" ht="15.75" customHeight="1">
      <c r="C46" s="169" t="s">
        <v>39</v>
      </c>
      <c r="D46" s="190">
        <f>D44+D34+D38</f>
        <v>366851422.92307973</v>
      </c>
      <c r="E46" s="113"/>
      <c r="F46" s="115"/>
      <c r="G46" s="130"/>
      <c r="H46" s="130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</row>
    <row r="47" spans="2:23" ht="15.75" customHeight="1">
      <c r="C47" s="169" t="s">
        <v>40</v>
      </c>
      <c r="D47" s="209">
        <v>3500000</v>
      </c>
      <c r="E47" s="132">
        <f>D47/$D$31</f>
        <v>6.9889574472333715E-3</v>
      </c>
      <c r="F47" s="132"/>
      <c r="G47" s="130"/>
      <c r="H47" s="130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</row>
    <row r="48" spans="2:23" ht="15.75" customHeight="1">
      <c r="C48" s="169" t="s">
        <v>41</v>
      </c>
      <c r="D48" s="190">
        <f>(D46+D47)/D6</f>
        <v>15431309.288461655</v>
      </c>
      <c r="E48" s="132"/>
      <c r="F48" s="132"/>
      <c r="G48" s="130"/>
      <c r="H48" s="130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</row>
    <row r="49" spans="2:23" ht="15.75" customHeight="1">
      <c r="C49" s="183" t="s">
        <v>42</v>
      </c>
      <c r="D49" s="197">
        <f>ROUND(D48,-3)</f>
        <v>15431000</v>
      </c>
      <c r="E49" s="115"/>
      <c r="F49" s="115"/>
      <c r="G49" s="130"/>
      <c r="H49" s="130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</row>
    <row r="50" spans="2:23" ht="15.75" customHeight="1">
      <c r="C50" s="115"/>
      <c r="D50" s="130"/>
      <c r="E50" s="115"/>
      <c r="F50" s="130"/>
      <c r="G50" s="130"/>
      <c r="H50" s="130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</row>
    <row r="51" spans="2:23" ht="15.75" customHeight="1">
      <c r="B51" s="193" t="s">
        <v>43</v>
      </c>
      <c r="C51" s="121"/>
      <c r="D51" s="115"/>
      <c r="E51" s="115"/>
      <c r="F51" s="147"/>
      <c r="G51" s="117"/>
      <c r="H51" s="130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</row>
    <row r="52" spans="2:23" ht="15.75" customHeight="1">
      <c r="C52" s="122" t="s">
        <v>44</v>
      </c>
      <c r="D52" s="141" t="s">
        <v>45</v>
      </c>
      <c r="E52" s="141" t="s">
        <v>46</v>
      </c>
      <c r="F52" s="141" t="s">
        <v>47</v>
      </c>
      <c r="G52" s="117"/>
      <c r="H52" s="130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</row>
    <row r="53" spans="2:23" ht="15.75" customHeight="1">
      <c r="C53" s="118" t="s">
        <v>29</v>
      </c>
      <c r="D53" s="216">
        <f>(D35)*-1</f>
        <v>0</v>
      </c>
      <c r="E53" s="214">
        <f>D53/$G$10</f>
        <v>0</v>
      </c>
      <c r="F53" s="130">
        <f t="shared" ref="F53:F56" si="1">E53/12</f>
        <v>0</v>
      </c>
      <c r="G53" s="117"/>
      <c r="H53" s="130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</row>
    <row r="54" spans="2:23" ht="15.75" customHeight="1">
      <c r="C54" s="118" t="s">
        <v>30</v>
      </c>
      <c r="D54" s="216">
        <f>D36*-1</f>
        <v>6500000</v>
      </c>
      <c r="E54" s="214">
        <f t="shared" ref="E54:E56" si="2">D54/$G$10</f>
        <v>3250000</v>
      </c>
      <c r="F54" s="130">
        <f t="shared" si="1"/>
        <v>270833.33333333331</v>
      </c>
      <c r="G54" s="117"/>
      <c r="H54" s="130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</row>
    <row r="55" spans="2:23" ht="15.75" customHeight="1">
      <c r="C55" s="118" t="s">
        <v>48</v>
      </c>
      <c r="D55" s="216">
        <f>D48*D6</f>
        <v>370351422.92307973</v>
      </c>
      <c r="E55" s="214">
        <f t="shared" si="2"/>
        <v>185175711.46153986</v>
      </c>
      <c r="F55" s="130">
        <f t="shared" si="1"/>
        <v>15431309.288461655</v>
      </c>
      <c r="G55" s="117"/>
      <c r="H55" s="130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</row>
    <row r="56" spans="2:23" ht="15.75" customHeight="1">
      <c r="C56" s="118" t="s">
        <v>49</v>
      </c>
      <c r="D56" s="216">
        <f>D32</f>
        <v>286832142.69915968</v>
      </c>
      <c r="E56" s="214">
        <f t="shared" si="2"/>
        <v>143416071.34957984</v>
      </c>
      <c r="F56" s="130">
        <f t="shared" si="1"/>
        <v>11951339.279131653</v>
      </c>
      <c r="G56" s="117"/>
      <c r="H56" s="130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</row>
    <row r="57" spans="2:23" ht="15.75" customHeight="1">
      <c r="C57" s="119" t="s">
        <v>50</v>
      </c>
      <c r="D57" s="217">
        <f>SUM(D53:D56)</f>
        <v>663683565.62223935</v>
      </c>
      <c r="E57" s="215">
        <f>SUM(E53:E56)</f>
        <v>331841782.81111968</v>
      </c>
      <c r="F57" s="153">
        <f t="shared" ref="F57" si="3">SUM(F53:F56)</f>
        <v>27653481.900926642</v>
      </c>
      <c r="G57" s="117"/>
      <c r="H57" s="130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</row>
    <row r="58" spans="2:23" ht="15.75" customHeight="1">
      <c r="C58" s="123" t="s">
        <v>51</v>
      </c>
      <c r="D58" s="216"/>
      <c r="E58" s="214"/>
      <c r="F58" s="130"/>
      <c r="G58" s="117"/>
      <c r="H58" s="130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</row>
    <row r="59" spans="2:23" ht="15.75" customHeight="1">
      <c r="C59" s="118" t="s">
        <v>52</v>
      </c>
      <c r="D59" s="154">
        <f>D37</f>
        <v>7706850</v>
      </c>
      <c r="E59" s="214">
        <f t="shared" ref="E59:E61" si="4">D59/$G$10</f>
        <v>3853425</v>
      </c>
      <c r="F59" s="130">
        <f t="shared" ref="F59:F61" si="5">E59/12</f>
        <v>321118.75</v>
      </c>
      <c r="G59" s="117"/>
      <c r="H59" s="130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</row>
    <row r="60" spans="2:23" ht="15.75" customHeight="1">
      <c r="C60" s="118" t="s">
        <v>53</v>
      </c>
      <c r="D60" s="154">
        <f>G12</f>
        <v>72262558.050440013</v>
      </c>
      <c r="E60" s="214">
        <f>D60/$G$10</f>
        <v>36131279.025220007</v>
      </c>
      <c r="F60" s="130">
        <f t="shared" si="5"/>
        <v>3010939.9187683337</v>
      </c>
      <c r="G60" s="117"/>
      <c r="H60" s="130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</row>
    <row r="61" spans="2:23" ht="15.75" customHeight="1">
      <c r="C61" s="118" t="s">
        <v>54</v>
      </c>
      <c r="D61" s="154">
        <f>D31</f>
        <v>500790000</v>
      </c>
      <c r="E61" s="214">
        <f t="shared" si="4"/>
        <v>250395000</v>
      </c>
      <c r="F61" s="130">
        <f t="shared" si="5"/>
        <v>20866250</v>
      </c>
      <c r="G61" s="117"/>
      <c r="H61" s="130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</row>
    <row r="62" spans="2:23" ht="15.75" customHeight="1">
      <c r="C62" s="124" t="s">
        <v>55</v>
      </c>
      <c r="D62" s="218"/>
      <c r="E62" s="214"/>
      <c r="F62" s="130"/>
      <c r="G62" s="117"/>
      <c r="H62" s="130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</row>
    <row r="63" spans="2:23" ht="15.75" customHeight="1">
      <c r="C63" s="115" t="s">
        <v>34</v>
      </c>
      <c r="D63" s="218">
        <f>D40</f>
        <v>0</v>
      </c>
      <c r="E63" s="214">
        <f t="shared" ref="E63:E67" si="6">D63/$G$10</f>
        <v>0</v>
      </c>
      <c r="F63" s="130">
        <f t="shared" ref="F63:F67" si="7">E63/12</f>
        <v>0</v>
      </c>
      <c r="G63" s="117"/>
      <c r="H63" s="130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</row>
    <row r="64" spans="2:23" ht="15.75" customHeight="1">
      <c r="C64" s="115" t="s">
        <v>35</v>
      </c>
      <c r="D64" s="218">
        <f>D41</f>
        <v>26000000</v>
      </c>
      <c r="E64" s="214">
        <f t="shared" si="6"/>
        <v>13000000</v>
      </c>
      <c r="F64" s="130">
        <f t="shared" si="7"/>
        <v>1083333.3333333333</v>
      </c>
      <c r="G64" s="117"/>
      <c r="H64" s="130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</row>
    <row r="65" spans="2:22" ht="15.75" customHeight="1">
      <c r="C65" s="115" t="s">
        <v>36</v>
      </c>
      <c r="D65" s="218">
        <f>D42</f>
        <v>0</v>
      </c>
      <c r="E65" s="214">
        <f t="shared" si="6"/>
        <v>0</v>
      </c>
      <c r="F65" s="130">
        <f t="shared" si="7"/>
        <v>0</v>
      </c>
      <c r="G65" s="117"/>
      <c r="H65" s="130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</row>
    <row r="66" spans="2:22" ht="15.75" customHeight="1">
      <c r="C66" s="115" t="s">
        <v>37</v>
      </c>
      <c r="D66" s="218">
        <f>D43</f>
        <v>25244340</v>
      </c>
      <c r="E66" s="214">
        <f t="shared" si="6"/>
        <v>12622170</v>
      </c>
      <c r="F66" s="130">
        <f t="shared" si="7"/>
        <v>1051847.5</v>
      </c>
      <c r="G66" s="117"/>
      <c r="H66" s="130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</row>
    <row r="67" spans="2:22" ht="15.75" customHeight="1">
      <c r="C67" s="115" t="s">
        <v>40</v>
      </c>
      <c r="D67" s="218">
        <f>D47</f>
        <v>3500000</v>
      </c>
      <c r="E67" s="214">
        <f t="shared" si="6"/>
        <v>1750000</v>
      </c>
      <c r="F67" s="130">
        <f t="shared" si="7"/>
        <v>145833.33333333334</v>
      </c>
      <c r="G67" s="117"/>
      <c r="H67" s="130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</row>
    <row r="68" spans="2:22" ht="15.75" customHeight="1">
      <c r="C68" s="125" t="s">
        <v>56</v>
      </c>
      <c r="D68" s="119">
        <f>SUM(D59:D67)</f>
        <v>635503748.05044007</v>
      </c>
      <c r="E68" s="119">
        <f t="shared" ref="E68:F68" si="8">SUM(E59:E67)</f>
        <v>317751874.02522004</v>
      </c>
      <c r="F68" s="119">
        <f t="shared" si="8"/>
        <v>26479322.835434999</v>
      </c>
      <c r="G68" s="117"/>
      <c r="H68" s="130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</row>
    <row r="69" spans="2:22" ht="15.75" customHeight="1">
      <c r="C69" s="117"/>
      <c r="D69" s="115"/>
      <c r="E69" s="115"/>
      <c r="F69" s="147"/>
      <c r="G69" s="117"/>
      <c r="H69" s="130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</row>
    <row r="70" spans="2:22" ht="15.75" customHeight="1">
      <c r="C70" s="194" t="s">
        <v>57</v>
      </c>
      <c r="D70" s="195">
        <f>D57-D68</f>
        <v>28179817.571799278</v>
      </c>
      <c r="E70" s="195">
        <f>E57-E68</f>
        <v>14089908.785899639</v>
      </c>
      <c r="F70" s="155">
        <f>F57-F68</f>
        <v>1174159.0654916428</v>
      </c>
      <c r="G70" s="117"/>
      <c r="H70" s="130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</row>
    <row r="71" spans="2:22" ht="15.75" hidden="1" customHeight="1">
      <c r="C71" s="194" t="s">
        <v>76</v>
      </c>
      <c r="D71" s="195">
        <f>((D21+D25)-D32)/2+D32</f>
        <v>393811071.34957981</v>
      </c>
      <c r="E71" s="185"/>
      <c r="F71" s="119"/>
      <c r="G71" s="117"/>
      <c r="H71" s="130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</row>
    <row r="72" spans="2:22" ht="15.75" hidden="1" customHeight="1">
      <c r="C72" s="196" t="s">
        <v>59</v>
      </c>
      <c r="D72" s="185"/>
      <c r="E72" s="219">
        <f>E70/D71</f>
        <v>3.5778346041958412E-2</v>
      </c>
      <c r="F72" s="119"/>
      <c r="G72" s="117"/>
      <c r="H72" s="130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</row>
    <row r="73" spans="2:22" ht="15.75" hidden="1" customHeight="1">
      <c r="C73" s="125"/>
      <c r="D73" s="119"/>
      <c r="E73" s="156"/>
      <c r="F73" s="119"/>
      <c r="G73" s="117"/>
      <c r="H73" s="130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</row>
    <row r="74" spans="2:22" ht="13">
      <c r="C74" s="194" t="s">
        <v>77</v>
      </c>
      <c r="D74" s="195">
        <f>((D19+D23)-D32)/2+D32</f>
        <v>433811071.34957981</v>
      </c>
      <c r="E74" s="185"/>
      <c r="F74" s="115"/>
      <c r="G74" s="117"/>
      <c r="H74" s="130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</row>
    <row r="75" spans="2:22" ht="15.75" customHeight="1">
      <c r="B75" s="117"/>
      <c r="C75" s="196" t="s">
        <v>59</v>
      </c>
      <c r="D75" s="185"/>
      <c r="E75" s="219">
        <f>E70/D74</f>
        <v>3.2479366517931742E-2</v>
      </c>
      <c r="F75" s="115"/>
      <c r="G75" s="117"/>
      <c r="H75" s="15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</row>
    <row r="76" spans="2:22" ht="15.75" customHeight="1">
      <c r="B76" s="117"/>
      <c r="C76" s="117"/>
      <c r="D76" s="115"/>
      <c r="E76" s="115"/>
      <c r="F76" s="115"/>
      <c r="G76" s="117"/>
      <c r="H76" s="130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</row>
    <row r="77" spans="2:22" ht="13">
      <c r="B77" s="117"/>
      <c r="C77" s="126"/>
      <c r="D77" s="115"/>
      <c r="E77" s="115"/>
      <c r="F77" s="115"/>
      <c r="G77" s="117"/>
      <c r="H77" s="130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</row>
    <row r="78" spans="2:22" ht="13">
      <c r="C78" s="116"/>
      <c r="D78" s="115"/>
      <c r="E78" s="115"/>
      <c r="F78" s="115"/>
      <c r="G78" s="117"/>
      <c r="H78" s="158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</row>
    <row r="79" spans="2:22" ht="13">
      <c r="B79" s="117"/>
      <c r="C79" s="126"/>
      <c r="D79" s="115"/>
      <c r="E79" s="115"/>
      <c r="F79" s="115"/>
      <c r="G79" s="117"/>
      <c r="H79" s="130"/>
      <c r="I79" s="130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</row>
    <row r="80" spans="2:22" ht="13">
      <c r="C80" s="126"/>
      <c r="D80" s="115"/>
      <c r="E80" s="115"/>
      <c r="F80" s="115"/>
      <c r="G80" s="117"/>
      <c r="H80" s="15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</row>
    <row r="81" spans="3:22" ht="13">
      <c r="C81" s="117"/>
      <c r="D81" s="113"/>
      <c r="E81" s="113"/>
      <c r="F81" s="115"/>
      <c r="G81" s="117"/>
      <c r="H81" s="159"/>
      <c r="I81" s="117"/>
      <c r="J81" s="160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</row>
    <row r="82" spans="3:22" ht="15.75" customHeight="1">
      <c r="D82" s="161"/>
      <c r="E82" s="161"/>
      <c r="H82" s="15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</row>
    <row r="83" spans="3:22" ht="15.75" customHeight="1">
      <c r="D83" s="161"/>
      <c r="H83" s="15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</row>
    <row r="84" spans="3:22" ht="15.75" customHeight="1">
      <c r="D84" s="162"/>
      <c r="H84" s="163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</row>
    <row r="85" spans="3:22" ht="15.75" customHeight="1">
      <c r="D85" s="162"/>
      <c r="E85" s="164"/>
      <c r="H85" s="165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</row>
    <row r="86" spans="3:22" ht="15.75" customHeight="1">
      <c r="C86" s="117"/>
      <c r="D86" s="113"/>
      <c r="E86" s="113"/>
      <c r="F86" s="115"/>
      <c r="G86" s="117"/>
      <c r="H86" s="130"/>
      <c r="I86" s="139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</row>
    <row r="87" spans="3:22" ht="15.75" customHeight="1">
      <c r="C87" s="117"/>
      <c r="D87" s="115"/>
      <c r="E87" s="115"/>
      <c r="F87" s="115"/>
      <c r="G87" s="117"/>
      <c r="H87" s="15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</row>
    <row r="88" spans="3:22" ht="15.75" customHeight="1">
      <c r="C88" s="117"/>
      <c r="D88" s="115"/>
      <c r="E88" s="115"/>
      <c r="F88" s="115"/>
      <c r="G88" s="117"/>
      <c r="H88" s="15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</row>
    <row r="89" spans="3:22" ht="15.75" customHeight="1">
      <c r="C89" s="117"/>
      <c r="D89" s="115"/>
      <c r="E89" s="115"/>
      <c r="F89" s="115"/>
      <c r="G89" s="117"/>
      <c r="H89" s="15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</row>
    <row r="90" spans="3:22" ht="15.75" customHeight="1">
      <c r="C90" s="117"/>
      <c r="D90" s="115"/>
      <c r="E90" s="115"/>
      <c r="F90" s="115"/>
      <c r="G90" s="117"/>
      <c r="H90" s="15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</row>
    <row r="91" spans="3:22" ht="15.75" customHeight="1">
      <c r="C91" s="117"/>
      <c r="D91" s="115"/>
      <c r="E91" s="115"/>
      <c r="F91" s="115"/>
      <c r="G91" s="117"/>
      <c r="H91" s="15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</row>
    <row r="92" spans="3:22" ht="15.75" customHeight="1">
      <c r="C92" s="117"/>
      <c r="D92" s="115"/>
      <c r="E92" s="115"/>
      <c r="F92" s="115"/>
      <c r="G92" s="117"/>
      <c r="H92" s="15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</row>
    <row r="93" spans="3:22" ht="15.75" customHeight="1">
      <c r="C93" s="117"/>
      <c r="D93" s="115"/>
      <c r="E93" s="115"/>
      <c r="F93" s="115"/>
      <c r="G93" s="117"/>
      <c r="H93" s="15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</row>
    <row r="94" spans="3:22" ht="15.75" customHeight="1">
      <c r="C94" s="117"/>
      <c r="D94" s="115"/>
      <c r="E94" s="115"/>
      <c r="F94" s="115"/>
      <c r="G94" s="117"/>
      <c r="H94" s="15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</row>
    <row r="95" spans="3:22" ht="15.75" customHeight="1">
      <c r="C95" s="117"/>
      <c r="D95" s="115"/>
      <c r="E95" s="115"/>
      <c r="F95" s="115"/>
      <c r="G95" s="117"/>
      <c r="H95" s="15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  <c r="U95" s="117"/>
      <c r="V95" s="117"/>
    </row>
    <row r="96" spans="3:22" ht="15.75" customHeight="1">
      <c r="C96" s="117"/>
      <c r="D96" s="115"/>
      <c r="E96" s="115"/>
      <c r="F96" s="115"/>
      <c r="G96" s="117"/>
      <c r="H96" s="15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</row>
    <row r="97" spans="3:22" ht="15.75" customHeight="1">
      <c r="C97" s="117"/>
      <c r="D97" s="115"/>
      <c r="E97" s="115"/>
      <c r="F97" s="115"/>
      <c r="G97" s="117"/>
      <c r="H97" s="15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7"/>
    </row>
    <row r="98" spans="3:22" ht="15.75" customHeight="1">
      <c r="C98" s="117"/>
      <c r="D98" s="115"/>
      <c r="E98" s="115"/>
      <c r="F98" s="115"/>
      <c r="G98" s="117"/>
      <c r="H98" s="15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  <c r="U98" s="117"/>
      <c r="V98" s="117"/>
    </row>
    <row r="99" spans="3:22" ht="15.75" customHeight="1">
      <c r="C99" s="117"/>
      <c r="D99" s="115"/>
      <c r="E99" s="115"/>
      <c r="F99" s="115"/>
      <c r="G99" s="117"/>
      <c r="H99" s="157"/>
      <c r="I99" s="117"/>
      <c r="J99" s="117"/>
      <c r="K99" s="117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</row>
    <row r="100" spans="3:22" ht="15.75" customHeight="1">
      <c r="C100" s="117"/>
      <c r="D100" s="115"/>
      <c r="E100" s="115"/>
      <c r="F100" s="115"/>
      <c r="G100" s="117"/>
      <c r="H100" s="15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</row>
    <row r="101" spans="3:22" ht="15.75" customHeight="1">
      <c r="C101" s="117"/>
      <c r="D101" s="115"/>
      <c r="E101" s="115"/>
      <c r="F101" s="115"/>
      <c r="G101" s="117"/>
      <c r="H101" s="15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</row>
    <row r="102" spans="3:22" ht="15.75" customHeight="1">
      <c r="C102" s="117"/>
      <c r="D102" s="115"/>
      <c r="E102" s="115"/>
      <c r="F102" s="115"/>
      <c r="G102" s="117"/>
      <c r="H102" s="15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/>
      <c r="S102" s="117"/>
      <c r="T102" s="117"/>
      <c r="U102" s="117"/>
      <c r="V102" s="117"/>
    </row>
    <row r="103" spans="3:22" ht="15.75" customHeight="1">
      <c r="C103" s="117"/>
      <c r="D103" s="115"/>
      <c r="E103" s="115"/>
      <c r="F103" s="115"/>
      <c r="G103" s="117"/>
      <c r="H103" s="15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</row>
    <row r="104" spans="3:22" ht="15.75" customHeight="1">
      <c r="C104" s="117"/>
      <c r="D104" s="115"/>
      <c r="E104" s="115"/>
      <c r="F104" s="115"/>
      <c r="G104" s="117"/>
      <c r="H104" s="15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</row>
    <row r="105" spans="3:22" ht="15.75" customHeight="1">
      <c r="C105" s="117"/>
      <c r="D105" s="115"/>
      <c r="E105" s="115"/>
      <c r="F105" s="115"/>
      <c r="G105" s="117"/>
      <c r="H105" s="15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</row>
    <row r="106" spans="3:22" ht="15.75" customHeight="1">
      <c r="C106" s="117"/>
      <c r="D106" s="115"/>
      <c r="E106" s="115"/>
      <c r="F106" s="115"/>
      <c r="G106" s="117"/>
      <c r="H106" s="15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</row>
    <row r="107" spans="3:22" ht="15.75" customHeight="1">
      <c r="C107" s="117"/>
      <c r="D107" s="115"/>
      <c r="E107" s="115"/>
      <c r="F107" s="115"/>
      <c r="G107" s="117"/>
      <c r="H107" s="15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</row>
    <row r="108" spans="3:22" ht="15.75" customHeight="1">
      <c r="C108" s="117"/>
      <c r="D108" s="115"/>
      <c r="E108" s="115"/>
      <c r="F108" s="115"/>
      <c r="G108" s="117"/>
      <c r="H108" s="15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</row>
    <row r="109" spans="3:22" ht="15.75" customHeight="1">
      <c r="C109" s="117"/>
      <c r="D109" s="115"/>
      <c r="E109" s="115"/>
      <c r="F109" s="115"/>
      <c r="G109" s="117"/>
      <c r="H109" s="15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</row>
    <row r="110" spans="3:22" ht="15.75" customHeight="1">
      <c r="C110" s="117"/>
      <c r="D110" s="115"/>
      <c r="E110" s="115"/>
      <c r="F110" s="115"/>
      <c r="G110" s="117"/>
      <c r="H110" s="15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</row>
    <row r="111" spans="3:22" ht="15.75" customHeight="1">
      <c r="C111" s="117"/>
      <c r="D111" s="115"/>
      <c r="E111" s="115"/>
      <c r="F111" s="115"/>
      <c r="G111" s="117"/>
      <c r="H111" s="15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</row>
    <row r="112" spans="3:22" ht="15.75" customHeight="1">
      <c r="C112" s="117"/>
      <c r="D112" s="115"/>
      <c r="E112" s="115"/>
      <c r="F112" s="115"/>
      <c r="G112" s="117"/>
      <c r="H112" s="15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</row>
    <row r="113" spans="3:22" ht="15.75" customHeight="1">
      <c r="C113" s="117"/>
      <c r="D113" s="115"/>
      <c r="E113" s="115"/>
      <c r="F113" s="115"/>
      <c r="G113" s="117"/>
      <c r="H113" s="15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</row>
    <row r="114" spans="3:22" ht="15.75" customHeight="1">
      <c r="C114" s="117"/>
      <c r="D114" s="115"/>
      <c r="E114" s="115"/>
      <c r="F114" s="115"/>
      <c r="G114" s="117"/>
      <c r="H114" s="15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</row>
    <row r="115" spans="3:22" ht="15.75" customHeight="1">
      <c r="C115" s="117"/>
      <c r="D115" s="115"/>
      <c r="E115" s="115"/>
      <c r="F115" s="115"/>
      <c r="G115" s="117"/>
      <c r="H115" s="15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</row>
    <row r="116" spans="3:22" ht="15.75" customHeight="1">
      <c r="C116" s="117"/>
      <c r="D116" s="115"/>
      <c r="E116" s="115"/>
      <c r="F116" s="115"/>
      <c r="G116" s="117"/>
      <c r="H116" s="15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</row>
    <row r="117" spans="3:22" ht="15.75" customHeight="1">
      <c r="C117" s="117"/>
      <c r="D117" s="115"/>
      <c r="E117" s="115"/>
      <c r="F117" s="115"/>
      <c r="G117" s="117"/>
      <c r="H117" s="15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</row>
    <row r="118" spans="3:22" ht="15.75" customHeight="1">
      <c r="C118" s="117"/>
      <c r="D118" s="115"/>
      <c r="E118" s="115"/>
      <c r="F118" s="115"/>
      <c r="G118" s="117"/>
      <c r="H118" s="15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</row>
    <row r="119" spans="3:22" ht="15.75" customHeight="1">
      <c r="C119" s="117"/>
      <c r="D119" s="115"/>
      <c r="E119" s="115"/>
      <c r="F119" s="115"/>
      <c r="G119" s="117"/>
      <c r="H119" s="15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/>
      <c r="S119" s="117"/>
      <c r="T119" s="117"/>
      <c r="U119" s="117"/>
      <c r="V119" s="117"/>
    </row>
    <row r="120" spans="3:22" ht="15.75" customHeight="1">
      <c r="C120" s="117"/>
      <c r="D120" s="115"/>
      <c r="E120" s="115"/>
      <c r="F120" s="115"/>
      <c r="G120" s="117"/>
      <c r="H120" s="15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  <c r="S120" s="117"/>
      <c r="T120" s="117"/>
      <c r="U120" s="117"/>
      <c r="V120" s="117"/>
    </row>
    <row r="121" spans="3:22" ht="15.75" customHeight="1">
      <c r="C121" s="117"/>
      <c r="D121" s="115"/>
      <c r="E121" s="115"/>
      <c r="F121" s="115"/>
      <c r="G121" s="117"/>
      <c r="H121" s="15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</row>
    <row r="122" spans="3:22" ht="15.75" customHeight="1">
      <c r="C122" s="117"/>
      <c r="D122" s="115"/>
      <c r="E122" s="115"/>
      <c r="F122" s="115"/>
      <c r="G122" s="117"/>
      <c r="H122" s="15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</row>
    <row r="123" spans="3:22" ht="15.75" customHeight="1">
      <c r="C123" s="117"/>
      <c r="D123" s="115"/>
      <c r="E123" s="115"/>
      <c r="F123" s="115"/>
      <c r="G123" s="117"/>
      <c r="H123" s="15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</row>
    <row r="124" spans="3:22" ht="15.75" customHeight="1">
      <c r="C124" s="117"/>
      <c r="D124" s="115"/>
      <c r="E124" s="115"/>
      <c r="F124" s="115"/>
      <c r="G124" s="117"/>
      <c r="H124" s="15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</row>
    <row r="125" spans="3:22" ht="15.75" customHeight="1">
      <c r="C125" s="117"/>
      <c r="D125" s="115"/>
      <c r="E125" s="115"/>
      <c r="F125" s="115"/>
      <c r="G125" s="117"/>
      <c r="H125" s="15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</row>
    <row r="126" spans="3:22" ht="15.75" customHeight="1">
      <c r="C126" s="117"/>
      <c r="D126" s="115"/>
      <c r="E126" s="115"/>
      <c r="F126" s="115"/>
      <c r="G126" s="117"/>
      <c r="H126" s="15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</row>
    <row r="127" spans="3:22" ht="15.75" customHeight="1">
      <c r="C127" s="117"/>
      <c r="D127" s="115"/>
      <c r="E127" s="115"/>
      <c r="F127" s="115"/>
      <c r="G127" s="117"/>
      <c r="H127" s="15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/>
      <c r="S127" s="117"/>
      <c r="T127" s="117"/>
      <c r="U127" s="117"/>
      <c r="V127" s="117"/>
    </row>
    <row r="128" spans="3:22" ht="15.75" customHeight="1">
      <c r="C128" s="117"/>
      <c r="D128" s="115"/>
      <c r="E128" s="115"/>
      <c r="F128" s="115"/>
      <c r="G128" s="117"/>
      <c r="H128" s="15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</row>
    <row r="129" spans="3:22" ht="15.75" customHeight="1">
      <c r="C129" s="117"/>
      <c r="D129" s="115"/>
      <c r="E129" s="115"/>
      <c r="F129" s="115"/>
      <c r="G129" s="117"/>
      <c r="H129" s="15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/>
      <c r="S129" s="117"/>
      <c r="T129" s="117"/>
      <c r="U129" s="117"/>
      <c r="V129" s="117"/>
    </row>
    <row r="130" spans="3:22" ht="15.75" customHeight="1">
      <c r="C130" s="117"/>
      <c r="D130" s="115"/>
      <c r="E130" s="115"/>
      <c r="F130" s="115"/>
      <c r="G130" s="117"/>
      <c r="H130" s="15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</row>
    <row r="131" spans="3:22" ht="15.75" customHeight="1">
      <c r="C131" s="117"/>
      <c r="D131" s="115"/>
      <c r="E131" s="115"/>
      <c r="F131" s="115"/>
      <c r="G131" s="117"/>
      <c r="H131" s="157"/>
      <c r="I131" s="117"/>
      <c r="J131" s="117"/>
      <c r="K131" s="117"/>
      <c r="L131" s="117"/>
      <c r="M131" s="117"/>
      <c r="N131" s="117"/>
      <c r="O131" s="117"/>
      <c r="P131" s="117"/>
      <c r="Q131" s="117"/>
      <c r="R131" s="117"/>
      <c r="S131" s="117"/>
      <c r="T131" s="117"/>
      <c r="U131" s="117"/>
      <c r="V131" s="117"/>
    </row>
    <row r="132" spans="3:22" ht="15.75" customHeight="1">
      <c r="C132" s="117"/>
      <c r="D132" s="115"/>
      <c r="E132" s="115"/>
      <c r="F132" s="115"/>
      <c r="G132" s="117"/>
      <c r="H132" s="15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</row>
    <row r="133" spans="3:22" ht="15.75" customHeight="1">
      <c r="C133" s="117"/>
      <c r="D133" s="115"/>
      <c r="E133" s="115"/>
      <c r="F133" s="115"/>
      <c r="G133" s="117"/>
      <c r="H133" s="15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</row>
    <row r="134" spans="3:22" ht="15.75" customHeight="1">
      <c r="C134" s="117"/>
      <c r="D134" s="115"/>
      <c r="E134" s="115"/>
      <c r="F134" s="115"/>
      <c r="G134" s="117"/>
      <c r="H134" s="15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</row>
    <row r="135" spans="3:22" ht="15.75" customHeight="1">
      <c r="C135" s="117"/>
      <c r="D135" s="115"/>
      <c r="E135" s="115"/>
      <c r="F135" s="115"/>
      <c r="G135" s="117"/>
      <c r="H135" s="15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/>
      <c r="S135" s="117"/>
      <c r="T135" s="117"/>
      <c r="U135" s="117"/>
      <c r="V135" s="117"/>
    </row>
    <row r="136" spans="3:22" ht="15.75" customHeight="1">
      <c r="C136" s="117"/>
      <c r="D136" s="115"/>
      <c r="E136" s="115"/>
      <c r="F136" s="115"/>
      <c r="G136" s="117"/>
      <c r="H136" s="15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/>
      <c r="S136" s="117"/>
      <c r="T136" s="117"/>
      <c r="U136" s="117"/>
      <c r="V136" s="117"/>
    </row>
    <row r="137" spans="3:22" ht="15.75" customHeight="1">
      <c r="C137" s="117"/>
      <c r="D137" s="115"/>
      <c r="E137" s="115"/>
      <c r="F137" s="115"/>
      <c r="G137" s="117"/>
      <c r="H137" s="15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/>
      <c r="S137" s="117"/>
      <c r="T137" s="117"/>
      <c r="U137" s="117"/>
      <c r="V137" s="117"/>
    </row>
    <row r="138" spans="3:22" ht="15.75" customHeight="1">
      <c r="C138" s="117"/>
      <c r="D138" s="115"/>
      <c r="E138" s="115"/>
      <c r="F138" s="115"/>
      <c r="G138" s="117"/>
      <c r="H138" s="15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/>
      <c r="S138" s="117"/>
      <c r="T138" s="117"/>
      <c r="U138" s="117"/>
      <c r="V138" s="117"/>
    </row>
    <row r="139" spans="3:22" ht="15.75" customHeight="1">
      <c r="C139" s="117"/>
      <c r="D139" s="115"/>
      <c r="E139" s="115"/>
      <c r="F139" s="115"/>
      <c r="G139" s="117"/>
      <c r="H139" s="157"/>
      <c r="I139" s="117"/>
      <c r="J139" s="117"/>
      <c r="K139" s="117"/>
      <c r="L139" s="117"/>
      <c r="M139" s="117"/>
      <c r="N139" s="117"/>
      <c r="O139" s="117"/>
      <c r="P139" s="117"/>
      <c r="Q139" s="117"/>
      <c r="R139" s="117"/>
      <c r="S139" s="117"/>
      <c r="T139" s="117"/>
      <c r="U139" s="117"/>
      <c r="V139" s="117"/>
    </row>
    <row r="140" spans="3:22" ht="15.75" customHeight="1">
      <c r="C140" s="117"/>
      <c r="D140" s="115"/>
      <c r="E140" s="115"/>
      <c r="F140" s="115"/>
      <c r="G140" s="117"/>
      <c r="H140" s="157"/>
      <c r="I140" s="117"/>
      <c r="J140" s="117"/>
      <c r="K140" s="117"/>
      <c r="L140" s="117"/>
      <c r="M140" s="117"/>
      <c r="N140" s="117"/>
      <c r="O140" s="117"/>
      <c r="P140" s="117"/>
      <c r="Q140" s="117"/>
      <c r="R140" s="117"/>
      <c r="S140" s="117"/>
      <c r="T140" s="117"/>
      <c r="U140" s="117"/>
      <c r="V140" s="117"/>
    </row>
    <row r="141" spans="3:22" ht="15.75" customHeight="1">
      <c r="C141" s="117"/>
      <c r="D141" s="115"/>
      <c r="E141" s="115"/>
      <c r="F141" s="115"/>
      <c r="G141" s="117"/>
      <c r="H141" s="157"/>
      <c r="I141" s="117"/>
      <c r="J141" s="117"/>
      <c r="K141" s="117"/>
      <c r="L141" s="117"/>
      <c r="M141" s="117"/>
      <c r="N141" s="117"/>
      <c r="O141" s="117"/>
      <c r="P141" s="117"/>
      <c r="Q141" s="117"/>
      <c r="R141" s="117"/>
      <c r="S141" s="117"/>
      <c r="T141" s="117"/>
      <c r="U141" s="117"/>
      <c r="V141" s="117"/>
    </row>
    <row r="142" spans="3:22" ht="15.75" customHeight="1">
      <c r="C142" s="117"/>
      <c r="D142" s="115"/>
      <c r="E142" s="115"/>
      <c r="F142" s="115"/>
      <c r="G142" s="117"/>
      <c r="H142" s="157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/>
      <c r="S142" s="117"/>
      <c r="T142" s="117"/>
      <c r="U142" s="117"/>
      <c r="V142" s="117"/>
    </row>
    <row r="143" spans="3:22" ht="15.75" customHeight="1">
      <c r="C143" s="117"/>
      <c r="D143" s="115"/>
      <c r="E143" s="115"/>
      <c r="F143" s="115"/>
      <c r="G143" s="117"/>
      <c r="H143" s="15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/>
      <c r="S143" s="117"/>
      <c r="T143" s="117"/>
      <c r="U143" s="117"/>
      <c r="V143" s="117"/>
    </row>
    <row r="144" spans="3:22" ht="15.75" customHeight="1">
      <c r="C144" s="117"/>
      <c r="D144" s="115"/>
      <c r="E144" s="115"/>
      <c r="F144" s="115"/>
      <c r="G144" s="117"/>
      <c r="H144" s="15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/>
      <c r="S144" s="117"/>
      <c r="T144" s="117"/>
      <c r="U144" s="117"/>
      <c r="V144" s="117"/>
    </row>
    <row r="145" spans="3:22" ht="15.75" customHeight="1">
      <c r="C145" s="117"/>
      <c r="D145" s="115"/>
      <c r="E145" s="115"/>
      <c r="F145" s="115"/>
      <c r="G145" s="117"/>
      <c r="H145" s="157"/>
      <c r="I145" s="117"/>
      <c r="J145" s="117"/>
      <c r="K145" s="117"/>
      <c r="L145" s="117"/>
      <c r="M145" s="117"/>
      <c r="N145" s="117"/>
      <c r="O145" s="117"/>
      <c r="P145" s="117"/>
      <c r="Q145" s="117"/>
      <c r="R145" s="117"/>
      <c r="S145" s="117"/>
      <c r="T145" s="117"/>
      <c r="U145" s="117"/>
      <c r="V145" s="117"/>
    </row>
    <row r="146" spans="3:22" ht="15.75" customHeight="1">
      <c r="C146" s="117"/>
      <c r="D146" s="115"/>
      <c r="E146" s="115"/>
      <c r="F146" s="115"/>
      <c r="G146" s="117"/>
      <c r="H146" s="157"/>
      <c r="I146" s="117"/>
      <c r="J146" s="117"/>
      <c r="K146" s="117"/>
      <c r="L146" s="117"/>
      <c r="M146" s="117"/>
      <c r="N146" s="117"/>
      <c r="O146" s="117"/>
      <c r="P146" s="117"/>
      <c r="Q146" s="117"/>
      <c r="R146" s="117"/>
      <c r="S146" s="117"/>
      <c r="T146" s="117"/>
      <c r="U146" s="117"/>
      <c r="V146" s="117"/>
    </row>
    <row r="147" spans="3:22" ht="15.75" customHeight="1">
      <c r="C147" s="117"/>
      <c r="D147" s="115"/>
      <c r="E147" s="115"/>
      <c r="F147" s="115"/>
      <c r="G147" s="117"/>
      <c r="H147" s="15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/>
      <c r="S147" s="117"/>
      <c r="T147" s="117"/>
      <c r="U147" s="117"/>
      <c r="V147" s="117"/>
    </row>
    <row r="148" spans="3:22" ht="15.75" customHeight="1">
      <c r="C148" s="117"/>
      <c r="D148" s="115"/>
      <c r="E148" s="115"/>
      <c r="F148" s="115"/>
      <c r="G148" s="117"/>
      <c r="H148" s="157"/>
      <c r="I148" s="117"/>
      <c r="J148" s="117"/>
      <c r="K148" s="117"/>
      <c r="L148" s="117"/>
      <c r="M148" s="117"/>
      <c r="N148" s="117"/>
      <c r="O148" s="117"/>
      <c r="P148" s="117"/>
      <c r="Q148" s="117"/>
      <c r="R148" s="117"/>
      <c r="S148" s="117"/>
      <c r="T148" s="117"/>
      <c r="U148" s="117"/>
      <c r="V148" s="117"/>
    </row>
    <row r="149" spans="3:22" ht="15.75" customHeight="1">
      <c r="C149" s="117"/>
      <c r="D149" s="115"/>
      <c r="E149" s="115"/>
      <c r="F149" s="115"/>
      <c r="G149" s="117"/>
      <c r="H149" s="157"/>
      <c r="I149" s="117"/>
      <c r="J149" s="117"/>
      <c r="K149" s="117"/>
      <c r="L149" s="117"/>
      <c r="M149" s="117"/>
      <c r="N149" s="117"/>
      <c r="O149" s="117"/>
      <c r="P149" s="117"/>
      <c r="Q149" s="117"/>
      <c r="R149" s="117"/>
      <c r="S149" s="117"/>
      <c r="T149" s="117"/>
      <c r="U149" s="117"/>
      <c r="V149" s="117"/>
    </row>
    <row r="150" spans="3:22" ht="15.75" customHeight="1">
      <c r="C150" s="117"/>
      <c r="D150" s="115"/>
      <c r="E150" s="115"/>
      <c r="F150" s="115"/>
      <c r="G150" s="117"/>
      <c r="H150" s="15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/>
      <c r="S150" s="117"/>
      <c r="T150" s="117"/>
      <c r="U150" s="117"/>
      <c r="V150" s="117"/>
    </row>
    <row r="151" spans="3:22" ht="15.75" customHeight="1">
      <c r="C151" s="117"/>
      <c r="D151" s="115"/>
      <c r="E151" s="115"/>
      <c r="F151" s="115"/>
      <c r="G151" s="117"/>
      <c r="H151" s="157"/>
      <c r="I151" s="117"/>
      <c r="J151" s="117"/>
      <c r="K151" s="117"/>
      <c r="L151" s="117"/>
      <c r="M151" s="117"/>
      <c r="N151" s="117"/>
      <c r="O151" s="117"/>
      <c r="P151" s="117"/>
      <c r="Q151" s="117"/>
      <c r="R151" s="117"/>
      <c r="S151" s="117"/>
      <c r="T151" s="117"/>
      <c r="U151" s="117"/>
      <c r="V151" s="117"/>
    </row>
    <row r="152" spans="3:22" ht="15.75" customHeight="1">
      <c r="C152" s="117"/>
      <c r="D152" s="115"/>
      <c r="E152" s="115"/>
      <c r="F152" s="115"/>
      <c r="G152" s="117"/>
      <c r="H152" s="15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/>
      <c r="S152" s="117"/>
      <c r="T152" s="117"/>
      <c r="U152" s="117"/>
      <c r="V152" s="117"/>
    </row>
    <row r="153" spans="3:22" ht="15.75" customHeight="1">
      <c r="C153" s="117"/>
      <c r="D153" s="115"/>
      <c r="E153" s="115"/>
      <c r="F153" s="115"/>
      <c r="G153" s="117"/>
      <c r="H153" s="15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/>
      <c r="S153" s="117"/>
      <c r="T153" s="117"/>
      <c r="U153" s="117"/>
      <c r="V153" s="117"/>
    </row>
    <row r="154" spans="3:22" ht="15.75" customHeight="1">
      <c r="C154" s="117"/>
      <c r="D154" s="115"/>
      <c r="E154" s="115"/>
      <c r="F154" s="115"/>
      <c r="G154" s="117"/>
      <c r="H154" s="15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/>
      <c r="S154" s="117"/>
      <c r="T154" s="117"/>
      <c r="U154" s="117"/>
      <c r="V154" s="117"/>
    </row>
    <row r="155" spans="3:22" ht="15.75" customHeight="1">
      <c r="C155" s="117"/>
      <c r="D155" s="115"/>
      <c r="E155" s="115"/>
      <c r="F155" s="115"/>
      <c r="G155" s="117"/>
      <c r="H155" s="15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/>
      <c r="S155" s="117"/>
      <c r="T155" s="117"/>
      <c r="U155" s="117"/>
      <c r="V155" s="117"/>
    </row>
    <row r="156" spans="3:22" ht="15.75" customHeight="1">
      <c r="C156" s="117"/>
      <c r="D156" s="115"/>
      <c r="E156" s="115"/>
      <c r="F156" s="115"/>
      <c r="G156" s="117"/>
      <c r="H156" s="157"/>
      <c r="I156" s="117"/>
      <c r="J156" s="117"/>
      <c r="K156" s="117"/>
      <c r="L156" s="117"/>
      <c r="M156" s="117"/>
      <c r="N156" s="117"/>
      <c r="O156" s="117"/>
      <c r="P156" s="117"/>
      <c r="Q156" s="117"/>
      <c r="R156" s="117"/>
      <c r="S156" s="117"/>
      <c r="T156" s="117"/>
      <c r="U156" s="117"/>
      <c r="V156" s="117"/>
    </row>
    <row r="157" spans="3:22" ht="15.75" customHeight="1">
      <c r="C157" s="117"/>
      <c r="D157" s="115"/>
      <c r="E157" s="115"/>
      <c r="F157" s="115"/>
      <c r="G157" s="117"/>
      <c r="H157" s="157"/>
      <c r="I157" s="117"/>
      <c r="J157" s="117"/>
      <c r="K157" s="117"/>
      <c r="L157" s="117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</row>
    <row r="158" spans="3:22" ht="15.75" customHeight="1">
      <c r="C158" s="117"/>
      <c r="D158" s="115"/>
      <c r="E158" s="115"/>
      <c r="F158" s="115"/>
      <c r="G158" s="117"/>
      <c r="H158" s="15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/>
      <c r="S158" s="117"/>
      <c r="T158" s="117"/>
      <c r="U158" s="117"/>
      <c r="V158" s="117"/>
    </row>
    <row r="159" spans="3:22" ht="15.75" customHeight="1">
      <c r="C159" s="117"/>
      <c r="D159" s="115"/>
      <c r="E159" s="115"/>
      <c r="F159" s="115"/>
      <c r="G159" s="117"/>
      <c r="H159" s="15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/>
      <c r="S159" s="117"/>
      <c r="T159" s="117"/>
      <c r="U159" s="117"/>
      <c r="V159" s="117"/>
    </row>
    <row r="160" spans="3:22" ht="15.75" customHeight="1">
      <c r="C160" s="117"/>
      <c r="D160" s="115"/>
      <c r="E160" s="115"/>
      <c r="F160" s="115"/>
      <c r="G160" s="117"/>
      <c r="H160" s="15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</row>
    <row r="161" spans="3:22" ht="15.75" customHeight="1">
      <c r="C161" s="117"/>
      <c r="D161" s="115"/>
      <c r="E161" s="115"/>
      <c r="F161" s="115"/>
      <c r="G161" s="117"/>
      <c r="H161" s="157"/>
      <c r="I161" s="117"/>
      <c r="J161" s="117"/>
      <c r="K161" s="117"/>
      <c r="L161" s="117"/>
      <c r="M161" s="117"/>
      <c r="N161" s="117"/>
      <c r="O161" s="117"/>
      <c r="P161" s="117"/>
      <c r="Q161" s="117"/>
      <c r="R161" s="117"/>
      <c r="S161" s="117"/>
      <c r="T161" s="117"/>
      <c r="U161" s="117"/>
      <c r="V161" s="117"/>
    </row>
    <row r="162" spans="3:22" ht="15.75" customHeight="1">
      <c r="C162" s="117"/>
      <c r="D162" s="115"/>
      <c r="E162" s="115"/>
      <c r="F162" s="115"/>
      <c r="G162" s="117"/>
      <c r="H162" s="157"/>
      <c r="I162" s="117"/>
      <c r="J162" s="117"/>
      <c r="K162" s="117"/>
      <c r="L162" s="117"/>
      <c r="M162" s="117"/>
      <c r="N162" s="117"/>
      <c r="O162" s="117"/>
      <c r="P162" s="117"/>
      <c r="Q162" s="117"/>
      <c r="R162" s="117"/>
      <c r="S162" s="117"/>
      <c r="T162" s="117"/>
      <c r="U162" s="117"/>
      <c r="V162" s="117"/>
    </row>
    <row r="163" spans="3:22" ht="15.75" customHeight="1">
      <c r="C163" s="117"/>
      <c r="D163" s="115"/>
      <c r="E163" s="115"/>
      <c r="F163" s="115"/>
      <c r="G163" s="117"/>
      <c r="H163" s="15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</row>
    <row r="164" spans="3:22" ht="15.75" customHeight="1">
      <c r="C164" s="117"/>
      <c r="D164" s="115"/>
      <c r="E164" s="115"/>
      <c r="F164" s="115"/>
      <c r="G164" s="117"/>
      <c r="H164" s="15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/>
      <c r="S164" s="117"/>
      <c r="T164" s="117"/>
      <c r="U164" s="117"/>
      <c r="V164" s="117"/>
    </row>
    <row r="165" spans="3:22" ht="15.75" customHeight="1">
      <c r="C165" s="117"/>
      <c r="D165" s="115"/>
      <c r="E165" s="115"/>
      <c r="F165" s="115"/>
      <c r="G165" s="117"/>
      <c r="H165" s="15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/>
      <c r="S165" s="117"/>
      <c r="T165" s="117"/>
      <c r="U165" s="117"/>
      <c r="V165" s="117"/>
    </row>
    <row r="166" spans="3:22" ht="15.75" customHeight="1">
      <c r="C166" s="117"/>
      <c r="D166" s="115"/>
      <c r="E166" s="115"/>
      <c r="F166" s="115"/>
      <c r="G166" s="117"/>
      <c r="H166" s="15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/>
      <c r="S166" s="117"/>
      <c r="T166" s="117"/>
      <c r="U166" s="117"/>
      <c r="V166" s="117"/>
    </row>
    <row r="167" spans="3:22" ht="15.75" customHeight="1">
      <c r="C167" s="117"/>
      <c r="D167" s="115"/>
      <c r="E167" s="115"/>
      <c r="F167" s="115"/>
      <c r="G167" s="117"/>
      <c r="H167" s="15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/>
      <c r="S167" s="117"/>
      <c r="T167" s="117"/>
      <c r="U167" s="117"/>
      <c r="V167" s="117"/>
    </row>
    <row r="168" spans="3:22" ht="15.75" customHeight="1">
      <c r="C168" s="117"/>
      <c r="D168" s="115"/>
      <c r="E168" s="115"/>
      <c r="F168" s="115"/>
      <c r="G168" s="117"/>
      <c r="H168" s="15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/>
      <c r="S168" s="117"/>
      <c r="T168" s="117"/>
      <c r="U168" s="117"/>
      <c r="V168" s="117"/>
    </row>
    <row r="169" spans="3:22" ht="15.75" customHeight="1">
      <c r="C169" s="117"/>
      <c r="D169" s="115"/>
      <c r="E169" s="115"/>
      <c r="F169" s="115"/>
      <c r="G169" s="117"/>
      <c r="H169" s="157"/>
      <c r="I169" s="117"/>
      <c r="J169" s="117"/>
      <c r="K169" s="117"/>
      <c r="L169" s="117"/>
      <c r="M169" s="117"/>
      <c r="N169" s="117"/>
      <c r="O169" s="117"/>
      <c r="P169" s="117"/>
      <c r="Q169" s="117"/>
      <c r="R169" s="117"/>
      <c r="S169" s="117"/>
      <c r="T169" s="117"/>
      <c r="U169" s="117"/>
      <c r="V169" s="117"/>
    </row>
    <row r="170" spans="3:22" ht="15.75" customHeight="1">
      <c r="C170" s="117"/>
      <c r="D170" s="115"/>
      <c r="E170" s="115"/>
      <c r="F170" s="115"/>
      <c r="G170" s="117"/>
      <c r="H170" s="15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</row>
    <row r="171" spans="3:22" ht="15.75" customHeight="1">
      <c r="C171" s="117"/>
      <c r="D171" s="115"/>
      <c r="E171" s="115"/>
      <c r="F171" s="115"/>
      <c r="G171" s="117"/>
      <c r="H171" s="15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/>
      <c r="S171" s="117"/>
      <c r="T171" s="117"/>
      <c r="U171" s="117"/>
      <c r="V171" s="117"/>
    </row>
    <row r="172" spans="3:22" ht="15.75" customHeight="1">
      <c r="C172" s="117"/>
      <c r="D172" s="115"/>
      <c r="E172" s="115"/>
      <c r="F172" s="115"/>
      <c r="G172" s="117"/>
      <c r="H172" s="157"/>
      <c r="I172" s="117"/>
      <c r="J172" s="117"/>
      <c r="K172" s="117"/>
      <c r="L172" s="117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</row>
    <row r="173" spans="3:22" ht="15.75" customHeight="1">
      <c r="C173" s="117"/>
      <c r="D173" s="115"/>
      <c r="E173" s="115"/>
      <c r="F173" s="115"/>
      <c r="G173" s="117"/>
      <c r="H173" s="157"/>
      <c r="I173" s="117"/>
      <c r="J173" s="117"/>
      <c r="K173" s="117"/>
      <c r="L173" s="117"/>
      <c r="M173" s="117"/>
      <c r="N173" s="117"/>
      <c r="O173" s="117"/>
      <c r="P173" s="117"/>
      <c r="Q173" s="117"/>
      <c r="R173" s="117"/>
      <c r="S173" s="117"/>
      <c r="T173" s="117"/>
      <c r="U173" s="117"/>
      <c r="V173" s="117"/>
    </row>
    <row r="174" spans="3:22" ht="15.75" customHeight="1">
      <c r="C174" s="117"/>
      <c r="D174" s="115"/>
      <c r="E174" s="115"/>
      <c r="F174" s="115"/>
      <c r="G174" s="117"/>
      <c r="H174" s="15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/>
      <c r="S174" s="117"/>
      <c r="T174" s="117"/>
      <c r="U174" s="117"/>
      <c r="V174" s="117"/>
    </row>
    <row r="175" spans="3:22" ht="15.75" customHeight="1">
      <c r="C175" s="117"/>
      <c r="D175" s="115"/>
      <c r="E175" s="115"/>
      <c r="F175" s="115"/>
      <c r="G175" s="117"/>
      <c r="H175" s="157"/>
      <c r="I175" s="117"/>
      <c r="J175" s="117"/>
      <c r="K175" s="117"/>
      <c r="L175" s="117"/>
      <c r="M175" s="117"/>
      <c r="N175" s="117"/>
      <c r="O175" s="117"/>
      <c r="P175" s="117"/>
      <c r="Q175" s="117"/>
      <c r="R175" s="117"/>
      <c r="S175" s="117"/>
      <c r="T175" s="117"/>
      <c r="U175" s="117"/>
      <c r="V175" s="117"/>
    </row>
    <row r="176" spans="3:22" ht="15.75" customHeight="1">
      <c r="C176" s="117"/>
      <c r="D176" s="115"/>
      <c r="E176" s="115"/>
      <c r="F176" s="115"/>
      <c r="G176" s="117"/>
      <c r="H176" s="157"/>
      <c r="I176" s="117"/>
      <c r="J176" s="117"/>
      <c r="K176" s="117"/>
      <c r="L176" s="117"/>
      <c r="M176" s="117"/>
      <c r="N176" s="117"/>
      <c r="O176" s="117"/>
      <c r="P176" s="117"/>
      <c r="Q176" s="117"/>
      <c r="R176" s="117"/>
      <c r="S176" s="117"/>
      <c r="T176" s="117"/>
      <c r="U176" s="117"/>
      <c r="V176" s="117"/>
    </row>
    <row r="177" spans="3:22" ht="15.75" customHeight="1">
      <c r="C177" s="117"/>
      <c r="D177" s="115"/>
      <c r="E177" s="115"/>
      <c r="F177" s="115"/>
      <c r="G177" s="117"/>
      <c r="H177" s="15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/>
      <c r="S177" s="117"/>
      <c r="T177" s="117"/>
      <c r="U177" s="117"/>
      <c r="V177" s="117"/>
    </row>
    <row r="178" spans="3:22" ht="15.75" customHeight="1">
      <c r="C178" s="117"/>
      <c r="D178" s="115"/>
      <c r="E178" s="115"/>
      <c r="F178" s="115"/>
      <c r="G178" s="117"/>
      <c r="H178" s="15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</row>
    <row r="179" spans="3:22" ht="15.75" customHeight="1">
      <c r="C179" s="117"/>
      <c r="D179" s="115"/>
      <c r="E179" s="115"/>
      <c r="F179" s="115"/>
      <c r="G179" s="117"/>
      <c r="H179" s="15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</row>
    <row r="180" spans="3:22" ht="15.75" customHeight="1">
      <c r="C180" s="117"/>
      <c r="D180" s="115"/>
      <c r="E180" s="115"/>
      <c r="F180" s="115"/>
      <c r="G180" s="117"/>
      <c r="H180" s="15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</row>
    <row r="181" spans="3:22" ht="15.75" customHeight="1">
      <c r="C181" s="117"/>
      <c r="D181" s="115"/>
      <c r="E181" s="115"/>
      <c r="F181" s="115"/>
      <c r="G181" s="117"/>
      <c r="H181" s="15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</row>
    <row r="182" spans="3:22" ht="15.75" customHeight="1">
      <c r="C182" s="117"/>
      <c r="D182" s="115"/>
      <c r="E182" s="115"/>
      <c r="F182" s="115"/>
      <c r="G182" s="117"/>
      <c r="H182" s="157"/>
      <c r="I182" s="117"/>
      <c r="J182" s="117"/>
      <c r="K182" s="117"/>
      <c r="L182" s="117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</row>
    <row r="183" spans="3:22" ht="15.75" customHeight="1">
      <c r="C183" s="117"/>
      <c r="D183" s="115"/>
      <c r="E183" s="115"/>
      <c r="F183" s="115"/>
      <c r="G183" s="117"/>
      <c r="H183" s="157"/>
      <c r="I183" s="117"/>
      <c r="J183" s="117"/>
      <c r="K183" s="117"/>
      <c r="L183" s="117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</row>
    <row r="184" spans="3:22" ht="15.75" customHeight="1">
      <c r="C184" s="117"/>
      <c r="D184" s="115"/>
      <c r="E184" s="115"/>
      <c r="F184" s="115"/>
      <c r="G184" s="117"/>
      <c r="H184" s="157"/>
      <c r="I184" s="117"/>
      <c r="J184" s="117"/>
      <c r="K184" s="117"/>
      <c r="L184" s="117"/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</row>
    <row r="185" spans="3:22" ht="15.75" customHeight="1">
      <c r="C185" s="117"/>
      <c r="D185" s="115"/>
      <c r="E185" s="115"/>
      <c r="F185" s="115"/>
      <c r="G185" s="117"/>
      <c r="H185" s="157"/>
      <c r="I185" s="117"/>
      <c r="J185" s="117"/>
      <c r="K185" s="117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</row>
    <row r="186" spans="3:22" ht="15.75" customHeight="1">
      <c r="C186" s="117"/>
      <c r="D186" s="115"/>
      <c r="E186" s="115"/>
      <c r="F186" s="115"/>
      <c r="G186" s="117"/>
      <c r="H186" s="157"/>
      <c r="I186" s="117"/>
      <c r="J186" s="117"/>
      <c r="K186" s="117"/>
      <c r="L186" s="117"/>
      <c r="M186" s="117"/>
      <c r="N186" s="117"/>
      <c r="O186" s="117"/>
      <c r="P186" s="117"/>
      <c r="Q186" s="117"/>
      <c r="R186" s="117"/>
      <c r="S186" s="117"/>
      <c r="T186" s="117"/>
      <c r="U186" s="117"/>
      <c r="V186" s="117"/>
    </row>
    <row r="187" spans="3:22" ht="15.75" customHeight="1">
      <c r="C187" s="117"/>
      <c r="D187" s="115"/>
      <c r="E187" s="115"/>
      <c r="F187" s="115"/>
      <c r="G187" s="117"/>
      <c r="H187" s="15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</row>
    <row r="188" spans="3:22" ht="15.75" customHeight="1">
      <c r="C188" s="117"/>
      <c r="D188" s="115"/>
      <c r="E188" s="115"/>
      <c r="F188" s="115"/>
      <c r="G188" s="117"/>
      <c r="H188" s="157"/>
      <c r="I188" s="117"/>
      <c r="J188" s="117"/>
      <c r="K188" s="117"/>
      <c r="L188" s="117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</row>
    <row r="189" spans="3:22" ht="15.75" customHeight="1">
      <c r="C189" s="117"/>
      <c r="D189" s="115"/>
      <c r="E189" s="115"/>
      <c r="F189" s="115"/>
      <c r="G189" s="117"/>
      <c r="H189" s="157"/>
      <c r="I189" s="117"/>
      <c r="J189" s="117"/>
      <c r="K189" s="117"/>
      <c r="L189" s="117"/>
      <c r="M189" s="117"/>
      <c r="N189" s="117"/>
      <c r="O189" s="117"/>
      <c r="P189" s="117"/>
      <c r="Q189" s="117"/>
      <c r="R189" s="117"/>
      <c r="S189" s="117"/>
      <c r="T189" s="117"/>
      <c r="U189" s="117"/>
      <c r="V189" s="117"/>
    </row>
    <row r="190" spans="3:22" ht="15.75" customHeight="1">
      <c r="C190" s="117"/>
      <c r="D190" s="115"/>
      <c r="E190" s="115"/>
      <c r="F190" s="115"/>
      <c r="G190" s="117"/>
      <c r="H190" s="157"/>
      <c r="I190" s="117"/>
      <c r="J190" s="117"/>
      <c r="K190" s="117"/>
      <c r="L190" s="117"/>
      <c r="M190" s="117"/>
      <c r="N190" s="117"/>
      <c r="O190" s="117"/>
      <c r="P190" s="117"/>
      <c r="Q190" s="117"/>
      <c r="R190" s="117"/>
      <c r="S190" s="117"/>
      <c r="T190" s="117"/>
      <c r="U190" s="117"/>
      <c r="V190" s="117"/>
    </row>
    <row r="191" spans="3:22" ht="15.75" customHeight="1">
      <c r="C191" s="117"/>
      <c r="D191" s="115"/>
      <c r="E191" s="115"/>
      <c r="F191" s="115"/>
      <c r="G191" s="117"/>
      <c r="H191" s="157"/>
      <c r="I191" s="117"/>
      <c r="J191" s="117"/>
      <c r="K191" s="117"/>
      <c r="L191" s="117"/>
      <c r="M191" s="117"/>
      <c r="N191" s="117"/>
      <c r="O191" s="117"/>
      <c r="P191" s="117"/>
      <c r="Q191" s="117"/>
      <c r="R191" s="117"/>
      <c r="S191" s="117"/>
      <c r="T191" s="117"/>
      <c r="U191" s="117"/>
      <c r="V191" s="117"/>
    </row>
    <row r="192" spans="3:22" ht="15.75" customHeight="1">
      <c r="C192" s="117"/>
      <c r="D192" s="115"/>
      <c r="E192" s="115"/>
      <c r="F192" s="115"/>
      <c r="G192" s="117"/>
      <c r="H192" s="157"/>
      <c r="I192" s="117"/>
      <c r="J192" s="117"/>
      <c r="K192" s="117"/>
      <c r="L192" s="117"/>
      <c r="M192" s="117"/>
      <c r="N192" s="117"/>
      <c r="O192" s="117"/>
      <c r="P192" s="117"/>
      <c r="Q192" s="117"/>
      <c r="R192" s="117"/>
      <c r="S192" s="117"/>
      <c r="T192" s="117"/>
      <c r="U192" s="117"/>
      <c r="V192" s="117"/>
    </row>
    <row r="193" spans="3:22" ht="15.75" customHeight="1">
      <c r="C193" s="117"/>
      <c r="D193" s="115"/>
      <c r="E193" s="115"/>
      <c r="F193" s="115"/>
      <c r="G193" s="117"/>
      <c r="H193" s="157"/>
      <c r="I193" s="117"/>
      <c r="J193" s="117"/>
      <c r="K193" s="117"/>
      <c r="L193" s="117"/>
      <c r="M193" s="117"/>
      <c r="N193" s="117"/>
      <c r="O193" s="117"/>
      <c r="P193" s="117"/>
      <c r="Q193" s="117"/>
      <c r="R193" s="117"/>
      <c r="S193" s="117"/>
      <c r="T193" s="117"/>
      <c r="U193" s="117"/>
      <c r="V193" s="117"/>
    </row>
    <row r="194" spans="3:22" ht="15.75" customHeight="1">
      <c r="C194" s="117"/>
      <c r="D194" s="115"/>
      <c r="E194" s="115"/>
      <c r="F194" s="115"/>
      <c r="G194" s="117"/>
      <c r="H194" s="157"/>
      <c r="I194" s="117"/>
      <c r="J194" s="117"/>
      <c r="K194" s="117"/>
      <c r="L194" s="117"/>
      <c r="M194" s="117"/>
      <c r="N194" s="117"/>
      <c r="O194" s="117"/>
      <c r="P194" s="117"/>
      <c r="Q194" s="117"/>
      <c r="R194" s="117"/>
      <c r="S194" s="117"/>
      <c r="T194" s="117"/>
      <c r="U194" s="117"/>
      <c r="V194" s="117"/>
    </row>
    <row r="195" spans="3:22" ht="15.75" customHeight="1">
      <c r="C195" s="117"/>
      <c r="D195" s="115"/>
      <c r="E195" s="115"/>
      <c r="F195" s="115"/>
      <c r="G195" s="117"/>
      <c r="H195" s="157"/>
      <c r="I195" s="117"/>
      <c r="J195" s="117"/>
      <c r="K195" s="117"/>
      <c r="L195" s="117"/>
      <c r="M195" s="117"/>
      <c r="N195" s="117"/>
      <c r="O195" s="117"/>
      <c r="P195" s="117"/>
      <c r="Q195" s="117"/>
      <c r="R195" s="117"/>
      <c r="S195" s="117"/>
      <c r="T195" s="117"/>
      <c r="U195" s="117"/>
      <c r="V195" s="117"/>
    </row>
    <row r="196" spans="3:22" ht="15.75" customHeight="1">
      <c r="C196" s="117"/>
      <c r="D196" s="115"/>
      <c r="E196" s="115"/>
      <c r="F196" s="115"/>
      <c r="G196" s="117"/>
      <c r="H196" s="157"/>
      <c r="I196" s="117"/>
      <c r="J196" s="117"/>
      <c r="K196" s="117"/>
      <c r="L196" s="117"/>
      <c r="M196" s="117"/>
      <c r="N196" s="117"/>
      <c r="O196" s="117"/>
      <c r="P196" s="117"/>
      <c r="Q196" s="117"/>
      <c r="R196" s="117"/>
      <c r="S196" s="117"/>
      <c r="T196" s="117"/>
      <c r="U196" s="117"/>
      <c r="V196" s="117"/>
    </row>
    <row r="197" spans="3:22" ht="15.75" customHeight="1">
      <c r="C197" s="117"/>
      <c r="D197" s="115"/>
      <c r="E197" s="115"/>
      <c r="F197" s="115"/>
      <c r="G197" s="117"/>
      <c r="H197" s="157"/>
      <c r="I197" s="117"/>
      <c r="J197" s="117"/>
      <c r="K197" s="117"/>
      <c r="L197" s="117"/>
      <c r="M197" s="117"/>
      <c r="N197" s="117"/>
      <c r="O197" s="117"/>
      <c r="P197" s="117"/>
      <c r="Q197" s="117"/>
      <c r="R197" s="117"/>
      <c r="S197" s="117"/>
      <c r="T197" s="117"/>
      <c r="U197" s="117"/>
      <c r="V197" s="117"/>
    </row>
    <row r="198" spans="3:22" ht="15.75" customHeight="1">
      <c r="C198" s="117"/>
      <c r="D198" s="115"/>
      <c r="E198" s="115"/>
      <c r="F198" s="115"/>
      <c r="G198" s="117"/>
      <c r="H198" s="157"/>
      <c r="I198" s="117"/>
      <c r="J198" s="117"/>
      <c r="K198" s="117"/>
      <c r="L198" s="117"/>
      <c r="M198" s="117"/>
      <c r="N198" s="117"/>
      <c r="O198" s="117"/>
      <c r="P198" s="117"/>
      <c r="Q198" s="117"/>
      <c r="R198" s="117"/>
      <c r="S198" s="117"/>
      <c r="T198" s="117"/>
      <c r="U198" s="117"/>
      <c r="V198" s="117"/>
    </row>
    <row r="199" spans="3:22" ht="15.75" customHeight="1">
      <c r="C199" s="117"/>
      <c r="D199" s="115"/>
      <c r="E199" s="115"/>
      <c r="F199" s="115"/>
      <c r="G199" s="117"/>
      <c r="H199" s="157"/>
      <c r="I199" s="117"/>
      <c r="J199" s="117"/>
      <c r="K199" s="117"/>
      <c r="L199" s="117"/>
      <c r="M199" s="117"/>
      <c r="N199" s="117"/>
      <c r="O199" s="117"/>
      <c r="P199" s="117"/>
      <c r="Q199" s="117"/>
      <c r="R199" s="117"/>
      <c r="S199" s="117"/>
      <c r="T199" s="117"/>
      <c r="U199" s="117"/>
      <c r="V199" s="117"/>
    </row>
    <row r="200" spans="3:22" ht="15.75" customHeight="1">
      <c r="C200" s="117"/>
      <c r="D200" s="115"/>
      <c r="E200" s="115"/>
      <c r="F200" s="115"/>
      <c r="G200" s="117"/>
      <c r="H200" s="157"/>
      <c r="I200" s="117"/>
      <c r="J200" s="117"/>
      <c r="K200" s="117"/>
      <c r="L200" s="117"/>
      <c r="M200" s="117"/>
      <c r="N200" s="117"/>
      <c r="O200" s="117"/>
      <c r="P200" s="117"/>
      <c r="Q200" s="117"/>
      <c r="R200" s="117"/>
      <c r="S200" s="117"/>
      <c r="T200" s="117"/>
      <c r="U200" s="117"/>
      <c r="V200" s="117"/>
    </row>
    <row r="201" spans="3:22" ht="15.75" customHeight="1">
      <c r="C201" s="117"/>
      <c r="D201" s="115"/>
      <c r="E201" s="115"/>
      <c r="F201" s="115"/>
      <c r="G201" s="117"/>
      <c r="H201" s="157"/>
      <c r="I201" s="117"/>
      <c r="J201" s="117"/>
      <c r="K201" s="117"/>
      <c r="L201" s="117"/>
      <c r="M201" s="117"/>
      <c r="N201" s="117"/>
      <c r="O201" s="117"/>
      <c r="P201" s="117"/>
      <c r="Q201" s="117"/>
      <c r="R201" s="117"/>
      <c r="S201" s="117"/>
      <c r="T201" s="117"/>
      <c r="U201" s="117"/>
      <c r="V201" s="117"/>
    </row>
    <row r="202" spans="3:22" ht="15.75" customHeight="1">
      <c r="C202" s="117"/>
      <c r="D202" s="115"/>
      <c r="E202" s="115"/>
      <c r="F202" s="115"/>
      <c r="G202" s="117"/>
      <c r="H202" s="157"/>
      <c r="I202" s="117"/>
      <c r="J202" s="117"/>
      <c r="K202" s="117"/>
      <c r="L202" s="117"/>
      <c r="M202" s="117"/>
      <c r="N202" s="117"/>
      <c r="O202" s="117"/>
      <c r="P202" s="117"/>
      <c r="Q202" s="117"/>
      <c r="R202" s="117"/>
      <c r="S202" s="117"/>
      <c r="T202" s="117"/>
      <c r="U202" s="117"/>
      <c r="V202" s="117"/>
    </row>
    <row r="203" spans="3:22" ht="15.75" customHeight="1">
      <c r="C203" s="117"/>
      <c r="D203" s="115"/>
      <c r="E203" s="115"/>
      <c r="F203" s="115"/>
      <c r="G203" s="117"/>
      <c r="H203" s="157"/>
      <c r="I203" s="117"/>
      <c r="J203" s="117"/>
      <c r="K203" s="117"/>
      <c r="L203" s="117"/>
      <c r="M203" s="117"/>
      <c r="N203" s="117"/>
      <c r="O203" s="117"/>
      <c r="P203" s="117"/>
      <c r="Q203" s="117"/>
      <c r="R203" s="117"/>
      <c r="S203" s="117"/>
      <c r="T203" s="117"/>
      <c r="U203" s="117"/>
      <c r="V203" s="117"/>
    </row>
    <row r="204" spans="3:22" ht="15.75" customHeight="1">
      <c r="C204" s="117"/>
      <c r="D204" s="115"/>
      <c r="E204" s="115"/>
      <c r="F204" s="115"/>
      <c r="G204" s="117"/>
      <c r="H204" s="157"/>
      <c r="I204" s="117"/>
      <c r="J204" s="117"/>
      <c r="K204" s="117"/>
      <c r="L204" s="117"/>
      <c r="M204" s="117"/>
      <c r="N204" s="117"/>
      <c r="O204" s="117"/>
      <c r="P204" s="117"/>
      <c r="Q204" s="117"/>
      <c r="R204" s="117"/>
      <c r="S204" s="117"/>
      <c r="T204" s="117"/>
      <c r="U204" s="117"/>
      <c r="V204" s="117"/>
    </row>
    <row r="205" spans="3:22" ht="15.75" customHeight="1">
      <c r="C205" s="117"/>
      <c r="D205" s="115"/>
      <c r="E205" s="115"/>
      <c r="F205" s="115"/>
      <c r="G205" s="117"/>
      <c r="H205" s="157"/>
      <c r="I205" s="117"/>
      <c r="J205" s="117"/>
      <c r="K205" s="117"/>
      <c r="L205" s="117"/>
      <c r="M205" s="117"/>
      <c r="N205" s="117"/>
      <c r="O205" s="117"/>
      <c r="P205" s="117"/>
      <c r="Q205" s="117"/>
      <c r="R205" s="117"/>
      <c r="S205" s="117"/>
      <c r="T205" s="117"/>
      <c r="U205" s="117"/>
      <c r="V205" s="117"/>
    </row>
    <row r="206" spans="3:22" ht="15.75" customHeight="1">
      <c r="C206" s="117"/>
      <c r="D206" s="115"/>
      <c r="E206" s="115"/>
      <c r="F206" s="115"/>
      <c r="G206" s="117"/>
      <c r="H206" s="157"/>
      <c r="I206" s="117"/>
      <c r="J206" s="117"/>
      <c r="K206" s="117"/>
      <c r="L206" s="117"/>
      <c r="M206" s="117"/>
      <c r="N206" s="117"/>
      <c r="O206" s="117"/>
      <c r="P206" s="117"/>
      <c r="Q206" s="117"/>
      <c r="R206" s="117"/>
      <c r="S206" s="117"/>
      <c r="T206" s="117"/>
      <c r="U206" s="117"/>
      <c r="V206" s="117"/>
    </row>
    <row r="207" spans="3:22" ht="15.75" customHeight="1">
      <c r="C207" s="117"/>
      <c r="D207" s="115"/>
      <c r="E207" s="115"/>
      <c r="F207" s="115"/>
      <c r="G207" s="117"/>
      <c r="H207" s="157"/>
      <c r="I207" s="117"/>
      <c r="J207" s="117"/>
      <c r="K207" s="117"/>
      <c r="L207" s="117"/>
      <c r="M207" s="117"/>
      <c r="N207" s="117"/>
      <c r="O207" s="117"/>
      <c r="P207" s="117"/>
      <c r="Q207" s="117"/>
      <c r="R207" s="117"/>
      <c r="S207" s="117"/>
      <c r="T207" s="117"/>
      <c r="U207" s="117"/>
      <c r="V207" s="117"/>
    </row>
    <row r="208" spans="3:22" ht="15.75" customHeight="1">
      <c r="C208" s="117"/>
      <c r="D208" s="115"/>
      <c r="E208" s="115"/>
      <c r="F208" s="115"/>
      <c r="G208" s="117"/>
      <c r="H208" s="157"/>
      <c r="I208" s="117"/>
      <c r="J208" s="117"/>
      <c r="K208" s="117"/>
      <c r="L208" s="117"/>
      <c r="M208" s="117"/>
      <c r="N208" s="117"/>
      <c r="O208" s="117"/>
      <c r="P208" s="117"/>
      <c r="Q208" s="117"/>
      <c r="R208" s="117"/>
      <c r="S208" s="117"/>
      <c r="T208" s="117"/>
      <c r="U208" s="117"/>
      <c r="V208" s="117"/>
    </row>
    <row r="209" spans="3:22" ht="15.75" customHeight="1">
      <c r="C209" s="117"/>
      <c r="D209" s="115"/>
      <c r="E209" s="115"/>
      <c r="F209" s="115"/>
      <c r="G209" s="117"/>
      <c r="H209" s="157"/>
      <c r="I209" s="117"/>
      <c r="J209" s="117"/>
      <c r="K209" s="117"/>
      <c r="L209" s="117"/>
      <c r="M209" s="117"/>
      <c r="N209" s="117"/>
      <c r="O209" s="117"/>
      <c r="P209" s="117"/>
      <c r="Q209" s="117"/>
      <c r="R209" s="117"/>
      <c r="S209" s="117"/>
      <c r="T209" s="117"/>
      <c r="U209" s="117"/>
      <c r="V209" s="117"/>
    </row>
    <row r="210" spans="3:22" ht="15.75" customHeight="1">
      <c r="C210" s="117"/>
      <c r="D210" s="115"/>
      <c r="E210" s="115"/>
      <c r="F210" s="115"/>
      <c r="G210" s="117"/>
      <c r="H210" s="157"/>
      <c r="I210" s="117"/>
      <c r="J210" s="117"/>
      <c r="K210" s="117"/>
      <c r="L210" s="117"/>
      <c r="M210" s="117"/>
      <c r="N210" s="117"/>
      <c r="O210" s="117"/>
      <c r="P210" s="117"/>
      <c r="Q210" s="117"/>
      <c r="R210" s="117"/>
      <c r="S210" s="117"/>
      <c r="T210" s="117"/>
      <c r="U210" s="117"/>
      <c r="V210" s="117"/>
    </row>
    <row r="211" spans="3:22" ht="15.75" customHeight="1">
      <c r="C211" s="117"/>
      <c r="D211" s="115"/>
      <c r="E211" s="115"/>
      <c r="F211" s="115"/>
      <c r="G211" s="117"/>
      <c r="H211" s="157"/>
      <c r="I211" s="117"/>
      <c r="J211" s="117"/>
      <c r="K211" s="117"/>
      <c r="L211" s="117"/>
      <c r="M211" s="117"/>
      <c r="N211" s="117"/>
      <c r="O211" s="117"/>
      <c r="P211" s="117"/>
      <c r="Q211" s="117"/>
      <c r="R211" s="117"/>
      <c r="S211" s="117"/>
      <c r="T211" s="117"/>
      <c r="U211" s="117"/>
      <c r="V211" s="117"/>
    </row>
    <row r="212" spans="3:22" ht="15.75" customHeight="1">
      <c r="C212" s="117"/>
      <c r="D212" s="115"/>
      <c r="E212" s="115"/>
      <c r="F212" s="115"/>
      <c r="G212" s="117"/>
      <c r="H212" s="157"/>
      <c r="I212" s="117"/>
      <c r="J212" s="117"/>
      <c r="K212" s="117"/>
      <c r="L212" s="117"/>
      <c r="M212" s="117"/>
      <c r="N212" s="117"/>
      <c r="O212" s="117"/>
      <c r="P212" s="117"/>
      <c r="Q212" s="117"/>
      <c r="R212" s="117"/>
      <c r="S212" s="117"/>
      <c r="T212" s="117"/>
      <c r="U212" s="117"/>
      <c r="V212" s="117"/>
    </row>
    <row r="213" spans="3:22" ht="15.75" customHeight="1">
      <c r="C213" s="117"/>
      <c r="D213" s="115"/>
      <c r="E213" s="115"/>
      <c r="F213" s="115"/>
      <c r="G213" s="117"/>
      <c r="H213" s="157"/>
      <c r="I213" s="117"/>
      <c r="J213" s="117"/>
      <c r="K213" s="117"/>
      <c r="L213" s="117"/>
      <c r="M213" s="117"/>
      <c r="N213" s="117"/>
      <c r="O213" s="117"/>
      <c r="P213" s="117"/>
      <c r="Q213" s="117"/>
      <c r="R213" s="117"/>
      <c r="S213" s="117"/>
      <c r="T213" s="117"/>
      <c r="U213" s="117"/>
      <c r="V213" s="117"/>
    </row>
    <row r="214" spans="3:22" ht="15.75" customHeight="1">
      <c r="C214" s="117"/>
      <c r="D214" s="115"/>
      <c r="E214" s="115"/>
      <c r="F214" s="115"/>
      <c r="G214" s="117"/>
      <c r="H214" s="157"/>
      <c r="I214" s="117"/>
      <c r="J214" s="117"/>
      <c r="K214" s="117"/>
      <c r="L214" s="117"/>
      <c r="M214" s="117"/>
      <c r="N214" s="117"/>
      <c r="O214" s="117"/>
      <c r="P214" s="117"/>
      <c r="Q214" s="117"/>
      <c r="R214" s="117"/>
      <c r="S214" s="117"/>
      <c r="T214" s="117"/>
      <c r="U214" s="117"/>
      <c r="V214" s="117"/>
    </row>
    <row r="215" spans="3:22" ht="15.75" customHeight="1">
      <c r="C215" s="117"/>
      <c r="D215" s="115"/>
      <c r="E215" s="115"/>
      <c r="F215" s="115"/>
      <c r="G215" s="117"/>
      <c r="H215" s="157"/>
      <c r="I215" s="117"/>
      <c r="J215" s="117"/>
      <c r="K215" s="117"/>
      <c r="L215" s="117"/>
      <c r="M215" s="117"/>
      <c r="N215" s="117"/>
      <c r="O215" s="117"/>
      <c r="P215" s="117"/>
      <c r="Q215" s="117"/>
      <c r="R215" s="117"/>
      <c r="S215" s="117"/>
      <c r="T215" s="117"/>
      <c r="U215" s="117"/>
      <c r="V215" s="117"/>
    </row>
    <row r="216" spans="3:22" ht="15.75" customHeight="1">
      <c r="C216" s="117"/>
      <c r="D216" s="115"/>
      <c r="E216" s="115"/>
      <c r="F216" s="115"/>
      <c r="G216" s="117"/>
      <c r="H216" s="157"/>
      <c r="I216" s="117"/>
      <c r="J216" s="117"/>
      <c r="K216" s="117"/>
      <c r="L216" s="117"/>
      <c r="M216" s="117"/>
      <c r="N216" s="117"/>
      <c r="O216" s="117"/>
      <c r="P216" s="117"/>
      <c r="Q216" s="117"/>
      <c r="R216" s="117"/>
      <c r="S216" s="117"/>
      <c r="T216" s="117"/>
      <c r="U216" s="117"/>
      <c r="V216" s="117"/>
    </row>
    <row r="217" spans="3:22" ht="15.75" customHeight="1">
      <c r="C217" s="117"/>
      <c r="D217" s="115"/>
      <c r="E217" s="115"/>
      <c r="F217" s="115"/>
      <c r="G217" s="117"/>
      <c r="H217" s="157"/>
      <c r="I217" s="117"/>
      <c r="J217" s="117"/>
      <c r="K217" s="117"/>
      <c r="L217" s="117"/>
      <c r="M217" s="117"/>
      <c r="N217" s="117"/>
      <c r="O217" s="117"/>
      <c r="P217" s="117"/>
      <c r="Q217" s="117"/>
      <c r="R217" s="117"/>
      <c r="S217" s="117"/>
      <c r="T217" s="117"/>
      <c r="U217" s="117"/>
      <c r="V217" s="117"/>
    </row>
    <row r="218" spans="3:22" ht="15.75" customHeight="1">
      <c r="C218" s="117"/>
      <c r="D218" s="115"/>
      <c r="E218" s="115"/>
      <c r="F218" s="115"/>
      <c r="G218" s="117"/>
      <c r="H218" s="157"/>
      <c r="I218" s="117"/>
      <c r="J218" s="117"/>
      <c r="K218" s="117"/>
      <c r="L218" s="117"/>
      <c r="M218" s="117"/>
      <c r="N218" s="117"/>
      <c r="O218" s="117"/>
      <c r="P218" s="117"/>
      <c r="Q218" s="117"/>
      <c r="R218" s="117"/>
      <c r="S218" s="117"/>
      <c r="T218" s="117"/>
      <c r="U218" s="117"/>
      <c r="V218" s="117"/>
    </row>
    <row r="219" spans="3:22" ht="15.75" customHeight="1">
      <c r="C219" s="117"/>
      <c r="D219" s="115"/>
      <c r="E219" s="115"/>
      <c r="F219" s="115"/>
      <c r="G219" s="117"/>
      <c r="H219" s="157"/>
      <c r="I219" s="117"/>
      <c r="J219" s="117"/>
      <c r="K219" s="117"/>
      <c r="L219" s="117"/>
      <c r="M219" s="117"/>
      <c r="N219" s="117"/>
      <c r="O219" s="117"/>
      <c r="P219" s="117"/>
      <c r="Q219" s="117"/>
      <c r="R219" s="117"/>
      <c r="S219" s="117"/>
      <c r="T219" s="117"/>
      <c r="U219" s="117"/>
      <c r="V219" s="117"/>
    </row>
    <row r="220" spans="3:22" ht="15.75" customHeight="1">
      <c r="C220" s="117"/>
      <c r="D220" s="115"/>
      <c r="E220" s="115"/>
      <c r="F220" s="115"/>
      <c r="G220" s="117"/>
      <c r="H220" s="157"/>
      <c r="I220" s="117"/>
      <c r="J220" s="117"/>
      <c r="K220" s="117"/>
      <c r="L220" s="117"/>
      <c r="M220" s="117"/>
      <c r="N220" s="117"/>
      <c r="O220" s="117"/>
      <c r="P220" s="117"/>
      <c r="Q220" s="117"/>
      <c r="R220" s="117"/>
      <c r="S220" s="117"/>
      <c r="T220" s="117"/>
      <c r="U220" s="117"/>
      <c r="V220" s="117"/>
    </row>
    <row r="221" spans="3:22" ht="15.75" customHeight="1">
      <c r="C221" s="117"/>
      <c r="D221" s="115"/>
      <c r="E221" s="115"/>
      <c r="F221" s="115"/>
      <c r="G221" s="117"/>
      <c r="H221" s="15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/>
      <c r="S221" s="117"/>
      <c r="T221" s="117"/>
      <c r="U221" s="117"/>
      <c r="V221" s="117"/>
    </row>
    <row r="222" spans="3:22" ht="15.75" customHeight="1">
      <c r="C222" s="117"/>
      <c r="D222" s="115"/>
      <c r="E222" s="115"/>
      <c r="F222" s="115"/>
      <c r="G222" s="117"/>
      <c r="H222" s="157"/>
      <c r="I222" s="117"/>
      <c r="J222" s="117"/>
      <c r="K222" s="117"/>
      <c r="L222" s="117"/>
      <c r="M222" s="117"/>
      <c r="N222" s="117"/>
      <c r="O222" s="117"/>
      <c r="P222" s="117"/>
      <c r="Q222" s="117"/>
      <c r="R222" s="117"/>
      <c r="S222" s="117"/>
      <c r="T222" s="117"/>
      <c r="U222" s="117"/>
      <c r="V222" s="117"/>
    </row>
    <row r="223" spans="3:22" ht="15.75" customHeight="1">
      <c r="C223" s="117"/>
      <c r="D223" s="115"/>
      <c r="E223" s="115"/>
      <c r="F223" s="115"/>
      <c r="G223" s="117"/>
      <c r="H223" s="157"/>
      <c r="I223" s="117"/>
      <c r="J223" s="117"/>
      <c r="K223" s="117"/>
      <c r="L223" s="117"/>
      <c r="M223" s="117"/>
      <c r="N223" s="117"/>
      <c r="O223" s="117"/>
      <c r="P223" s="117"/>
      <c r="Q223" s="117"/>
      <c r="R223" s="117"/>
      <c r="S223" s="117"/>
      <c r="T223" s="117"/>
      <c r="U223" s="117"/>
      <c r="V223" s="117"/>
    </row>
    <row r="224" spans="3:22" ht="15.75" customHeight="1">
      <c r="C224" s="117"/>
      <c r="D224" s="115"/>
      <c r="E224" s="115"/>
      <c r="F224" s="115"/>
      <c r="G224" s="117"/>
      <c r="H224" s="157"/>
      <c r="I224" s="117"/>
      <c r="J224" s="117"/>
      <c r="K224" s="117"/>
      <c r="L224" s="117"/>
      <c r="M224" s="117"/>
      <c r="N224" s="117"/>
      <c r="O224" s="117"/>
      <c r="P224" s="117"/>
      <c r="Q224" s="117"/>
      <c r="R224" s="117"/>
      <c r="S224" s="117"/>
      <c r="T224" s="117"/>
      <c r="U224" s="117"/>
      <c r="V224" s="117"/>
    </row>
    <row r="225" spans="3:22" ht="15.75" customHeight="1">
      <c r="C225" s="117"/>
      <c r="D225" s="115"/>
      <c r="E225" s="115"/>
      <c r="F225" s="115"/>
      <c r="G225" s="117"/>
      <c r="H225" s="157"/>
      <c r="I225" s="117"/>
      <c r="J225" s="117"/>
      <c r="K225" s="117"/>
      <c r="L225" s="117"/>
      <c r="M225" s="117"/>
      <c r="N225" s="117"/>
      <c r="O225" s="117"/>
      <c r="P225" s="117"/>
      <c r="Q225" s="117"/>
      <c r="R225" s="117"/>
      <c r="S225" s="117"/>
      <c r="T225" s="117"/>
      <c r="U225" s="117"/>
      <c r="V225" s="117"/>
    </row>
    <row r="226" spans="3:22" ht="15.75" customHeight="1">
      <c r="C226" s="117"/>
      <c r="D226" s="115"/>
      <c r="E226" s="115"/>
      <c r="F226" s="115"/>
      <c r="G226" s="117"/>
      <c r="H226" s="157"/>
      <c r="I226" s="117"/>
      <c r="J226" s="117"/>
      <c r="K226" s="117"/>
      <c r="L226" s="117"/>
      <c r="M226" s="117"/>
      <c r="N226" s="117"/>
      <c r="O226" s="117"/>
      <c r="P226" s="117"/>
      <c r="Q226" s="117"/>
      <c r="R226" s="117"/>
      <c r="S226" s="117"/>
      <c r="T226" s="117"/>
      <c r="U226" s="117"/>
      <c r="V226" s="117"/>
    </row>
    <row r="227" spans="3:22" ht="15.75" customHeight="1">
      <c r="C227" s="117"/>
      <c r="D227" s="115"/>
      <c r="E227" s="115"/>
      <c r="F227" s="115"/>
      <c r="G227" s="117"/>
      <c r="H227" s="157"/>
      <c r="I227" s="117"/>
      <c r="J227" s="117"/>
      <c r="K227" s="117"/>
      <c r="L227" s="117"/>
      <c r="M227" s="117"/>
      <c r="N227" s="117"/>
      <c r="O227" s="117"/>
      <c r="P227" s="117"/>
      <c r="Q227" s="117"/>
      <c r="R227" s="117"/>
      <c r="S227" s="117"/>
      <c r="T227" s="117"/>
      <c r="U227" s="117"/>
      <c r="V227" s="117"/>
    </row>
    <row r="228" spans="3:22" ht="15.75" customHeight="1">
      <c r="C228" s="117"/>
      <c r="D228" s="115"/>
      <c r="E228" s="115"/>
      <c r="F228" s="115"/>
      <c r="G228" s="117"/>
      <c r="H228" s="157"/>
      <c r="I228" s="117"/>
      <c r="J228" s="117"/>
      <c r="K228" s="117"/>
      <c r="L228" s="117"/>
      <c r="M228" s="117"/>
      <c r="N228" s="117"/>
      <c r="O228" s="117"/>
      <c r="P228" s="117"/>
      <c r="Q228" s="117"/>
      <c r="R228" s="117"/>
      <c r="S228" s="117"/>
      <c r="T228" s="117"/>
      <c r="U228" s="117"/>
      <c r="V228" s="117"/>
    </row>
    <row r="229" spans="3:22" ht="15.75" customHeight="1">
      <c r="C229" s="117"/>
      <c r="D229" s="115"/>
      <c r="E229" s="115"/>
      <c r="F229" s="115"/>
      <c r="G229" s="117"/>
      <c r="H229" s="157"/>
      <c r="I229" s="117"/>
      <c r="J229" s="117"/>
      <c r="K229" s="117"/>
      <c r="L229" s="117"/>
      <c r="M229" s="117"/>
      <c r="N229" s="117"/>
      <c r="O229" s="117"/>
      <c r="P229" s="117"/>
      <c r="Q229" s="117"/>
      <c r="R229" s="117"/>
      <c r="S229" s="117"/>
      <c r="T229" s="117"/>
      <c r="U229" s="117"/>
      <c r="V229" s="117"/>
    </row>
    <row r="230" spans="3:22" ht="15.75" customHeight="1">
      <c r="C230" s="117"/>
      <c r="D230" s="115"/>
      <c r="E230" s="115"/>
      <c r="F230" s="115"/>
      <c r="G230" s="117"/>
      <c r="H230" s="157"/>
      <c r="I230" s="117"/>
      <c r="J230" s="117"/>
      <c r="K230" s="117"/>
      <c r="L230" s="117"/>
      <c r="M230" s="117"/>
      <c r="N230" s="117"/>
      <c r="O230" s="117"/>
      <c r="P230" s="117"/>
      <c r="Q230" s="117"/>
      <c r="R230" s="117"/>
      <c r="S230" s="117"/>
      <c r="T230" s="117"/>
      <c r="U230" s="117"/>
      <c r="V230" s="117"/>
    </row>
    <row r="231" spans="3:22" ht="15.75" customHeight="1">
      <c r="C231" s="117"/>
      <c r="D231" s="115"/>
      <c r="E231" s="115"/>
      <c r="F231" s="115"/>
      <c r="G231" s="117"/>
      <c r="H231" s="157"/>
      <c r="I231" s="117"/>
      <c r="J231" s="117"/>
      <c r="K231" s="117"/>
      <c r="L231" s="117"/>
      <c r="M231" s="117"/>
      <c r="N231" s="117"/>
      <c r="O231" s="117"/>
      <c r="P231" s="117"/>
      <c r="Q231" s="117"/>
      <c r="R231" s="117"/>
      <c r="S231" s="117"/>
      <c r="T231" s="117"/>
      <c r="U231" s="117"/>
      <c r="V231" s="117"/>
    </row>
    <row r="232" spans="3:22" ht="15.75" customHeight="1">
      <c r="C232" s="117"/>
      <c r="D232" s="115"/>
      <c r="E232" s="115"/>
      <c r="F232" s="115"/>
      <c r="G232" s="117"/>
      <c r="H232" s="157"/>
      <c r="I232" s="117"/>
      <c r="J232" s="117"/>
      <c r="K232" s="117"/>
      <c r="L232" s="117"/>
      <c r="M232" s="117"/>
      <c r="N232" s="117"/>
      <c r="O232" s="117"/>
      <c r="P232" s="117"/>
      <c r="Q232" s="117"/>
      <c r="R232" s="117"/>
      <c r="S232" s="117"/>
      <c r="T232" s="117"/>
      <c r="U232" s="117"/>
      <c r="V232" s="117"/>
    </row>
    <row r="233" spans="3:22" ht="15.75" customHeight="1">
      <c r="C233" s="117"/>
      <c r="D233" s="115"/>
      <c r="E233" s="115"/>
      <c r="F233" s="115"/>
      <c r="G233" s="117"/>
      <c r="H233" s="157"/>
      <c r="I233" s="117"/>
      <c r="J233" s="117"/>
      <c r="K233" s="117"/>
      <c r="L233" s="117"/>
      <c r="M233" s="117"/>
      <c r="N233" s="117"/>
      <c r="O233" s="117"/>
      <c r="P233" s="117"/>
      <c r="Q233" s="117"/>
      <c r="R233" s="117"/>
      <c r="S233" s="117"/>
      <c r="T233" s="117"/>
      <c r="U233" s="117"/>
      <c r="V233" s="117"/>
    </row>
    <row r="234" spans="3:22" ht="15.75" customHeight="1">
      <c r="C234" s="117"/>
      <c r="D234" s="115"/>
      <c r="E234" s="115"/>
      <c r="F234" s="115"/>
      <c r="G234" s="117"/>
      <c r="H234" s="157"/>
      <c r="I234" s="117"/>
      <c r="J234" s="117"/>
      <c r="K234" s="117"/>
      <c r="L234" s="117"/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</row>
    <row r="235" spans="3:22" ht="15.75" customHeight="1">
      <c r="C235" s="117"/>
      <c r="D235" s="115"/>
      <c r="E235" s="115"/>
      <c r="F235" s="115"/>
      <c r="G235" s="117"/>
      <c r="H235" s="157"/>
      <c r="I235" s="117"/>
      <c r="J235" s="117"/>
      <c r="K235" s="117"/>
      <c r="L235" s="117"/>
      <c r="M235" s="117"/>
      <c r="N235" s="117"/>
      <c r="O235" s="117"/>
      <c r="P235" s="117"/>
      <c r="Q235" s="117"/>
      <c r="R235" s="117"/>
      <c r="S235" s="117"/>
      <c r="T235" s="117"/>
      <c r="U235" s="117"/>
      <c r="V235" s="117"/>
    </row>
    <row r="236" spans="3:22" ht="15.75" customHeight="1">
      <c r="C236" s="117"/>
      <c r="D236" s="115"/>
      <c r="E236" s="115"/>
      <c r="F236" s="115"/>
      <c r="G236" s="117"/>
      <c r="H236" s="157"/>
      <c r="I236" s="117"/>
      <c r="J236" s="117"/>
      <c r="K236" s="117"/>
      <c r="L236" s="117"/>
      <c r="M236" s="117"/>
      <c r="N236" s="117"/>
      <c r="O236" s="117"/>
      <c r="P236" s="117"/>
      <c r="Q236" s="117"/>
      <c r="R236" s="117"/>
      <c r="S236" s="117"/>
      <c r="T236" s="117"/>
      <c r="U236" s="117"/>
      <c r="V236" s="117"/>
    </row>
    <row r="237" spans="3:22" ht="15.75" customHeight="1">
      <c r="C237" s="117"/>
      <c r="D237" s="115"/>
      <c r="E237" s="115"/>
      <c r="F237" s="115"/>
      <c r="G237" s="117"/>
      <c r="H237" s="157"/>
      <c r="I237" s="117"/>
      <c r="J237" s="117"/>
      <c r="K237" s="117"/>
      <c r="L237" s="117"/>
      <c r="M237" s="117"/>
      <c r="N237" s="117"/>
      <c r="O237" s="117"/>
      <c r="P237" s="117"/>
      <c r="Q237" s="117"/>
      <c r="R237" s="117"/>
      <c r="S237" s="117"/>
      <c r="T237" s="117"/>
      <c r="U237" s="117"/>
      <c r="V237" s="117"/>
    </row>
    <row r="238" spans="3:22" ht="15.75" customHeight="1">
      <c r="C238" s="117"/>
      <c r="D238" s="115"/>
      <c r="E238" s="115"/>
      <c r="F238" s="115"/>
      <c r="G238" s="117"/>
      <c r="H238" s="157"/>
      <c r="I238" s="117"/>
      <c r="J238" s="117"/>
      <c r="K238" s="117"/>
      <c r="L238" s="117"/>
      <c r="M238" s="117"/>
      <c r="N238" s="117"/>
      <c r="O238" s="117"/>
      <c r="P238" s="117"/>
      <c r="Q238" s="117"/>
      <c r="R238" s="117"/>
      <c r="S238" s="117"/>
      <c r="T238" s="117"/>
      <c r="U238" s="117"/>
      <c r="V238" s="117"/>
    </row>
    <row r="239" spans="3:22" ht="15.75" customHeight="1">
      <c r="C239" s="117"/>
      <c r="D239" s="115"/>
      <c r="E239" s="115"/>
      <c r="F239" s="115"/>
      <c r="G239" s="117"/>
      <c r="H239" s="157"/>
      <c r="I239" s="117"/>
      <c r="J239" s="117"/>
      <c r="K239" s="117"/>
      <c r="L239" s="117"/>
      <c r="M239" s="117"/>
      <c r="N239" s="117"/>
      <c r="O239" s="117"/>
      <c r="P239" s="117"/>
      <c r="Q239" s="117"/>
      <c r="R239" s="117"/>
      <c r="S239" s="117"/>
      <c r="T239" s="117"/>
      <c r="U239" s="117"/>
      <c r="V239" s="117"/>
    </row>
    <row r="240" spans="3:22" ht="15.75" customHeight="1">
      <c r="C240" s="117"/>
      <c r="D240" s="115"/>
      <c r="E240" s="115"/>
      <c r="F240" s="115"/>
      <c r="G240" s="117"/>
      <c r="H240" s="157"/>
      <c r="I240" s="117"/>
      <c r="J240" s="117"/>
      <c r="K240" s="117"/>
      <c r="L240" s="117"/>
      <c r="M240" s="117"/>
      <c r="N240" s="117"/>
      <c r="O240" s="117"/>
      <c r="P240" s="117"/>
      <c r="Q240" s="117"/>
      <c r="R240" s="117"/>
      <c r="S240" s="117"/>
      <c r="T240" s="117"/>
      <c r="U240" s="117"/>
      <c r="V240" s="117"/>
    </row>
    <row r="241" spans="3:22" ht="15.75" customHeight="1">
      <c r="C241" s="117"/>
      <c r="D241" s="115"/>
      <c r="E241" s="115"/>
      <c r="F241" s="115"/>
      <c r="G241" s="117"/>
      <c r="H241" s="157"/>
      <c r="I241" s="117"/>
      <c r="J241" s="117"/>
      <c r="K241" s="117"/>
      <c r="L241" s="117"/>
      <c r="M241" s="117"/>
      <c r="N241" s="117"/>
      <c r="O241" s="117"/>
      <c r="P241" s="117"/>
      <c r="Q241" s="117"/>
      <c r="R241" s="117"/>
      <c r="S241" s="117"/>
      <c r="T241" s="117"/>
      <c r="U241" s="117"/>
      <c r="V241" s="117"/>
    </row>
    <row r="242" spans="3:22" ht="15.75" customHeight="1">
      <c r="C242" s="117"/>
      <c r="D242" s="115"/>
      <c r="E242" s="115"/>
      <c r="F242" s="115"/>
      <c r="G242" s="117"/>
      <c r="H242" s="157"/>
      <c r="I242" s="117"/>
      <c r="J242" s="117"/>
      <c r="K242" s="117"/>
      <c r="L242" s="117"/>
      <c r="M242" s="117"/>
      <c r="N242" s="117"/>
      <c r="O242" s="117"/>
      <c r="P242" s="117"/>
      <c r="Q242" s="117"/>
      <c r="R242" s="117"/>
      <c r="S242" s="117"/>
      <c r="T242" s="117"/>
      <c r="U242" s="117"/>
      <c r="V242" s="117"/>
    </row>
    <row r="243" spans="3:22" ht="15.75" customHeight="1">
      <c r="C243" s="117"/>
      <c r="D243" s="115"/>
      <c r="E243" s="115"/>
      <c r="F243" s="115"/>
      <c r="G243" s="117"/>
      <c r="H243" s="157"/>
      <c r="I243" s="117"/>
      <c r="J243" s="117"/>
      <c r="K243" s="117"/>
      <c r="L243" s="117"/>
      <c r="M243" s="117"/>
      <c r="N243" s="117"/>
      <c r="O243" s="117"/>
      <c r="P243" s="117"/>
      <c r="Q243" s="117"/>
      <c r="R243" s="117"/>
      <c r="S243" s="117"/>
      <c r="T243" s="117"/>
      <c r="U243" s="117"/>
      <c r="V243" s="117"/>
    </row>
    <row r="244" spans="3:22" ht="15.75" customHeight="1">
      <c r="C244" s="117"/>
      <c r="D244" s="115"/>
      <c r="E244" s="115"/>
      <c r="F244" s="115"/>
      <c r="G244" s="117"/>
      <c r="H244" s="157"/>
      <c r="I244" s="117"/>
      <c r="J244" s="117"/>
      <c r="K244" s="117"/>
      <c r="L244" s="117"/>
      <c r="M244" s="117"/>
      <c r="N244" s="117"/>
      <c r="O244" s="117"/>
      <c r="P244" s="117"/>
      <c r="Q244" s="117"/>
      <c r="R244" s="117"/>
      <c r="S244" s="117"/>
      <c r="T244" s="117"/>
      <c r="U244" s="117"/>
      <c r="V244" s="117"/>
    </row>
    <row r="245" spans="3:22" ht="15.75" customHeight="1">
      <c r="C245" s="117"/>
      <c r="D245" s="115"/>
      <c r="E245" s="115"/>
      <c r="F245" s="115"/>
      <c r="G245" s="117"/>
      <c r="H245" s="157"/>
      <c r="I245" s="117"/>
      <c r="J245" s="117"/>
      <c r="K245" s="117"/>
      <c r="L245" s="117"/>
      <c r="M245" s="117"/>
      <c r="N245" s="117"/>
      <c r="O245" s="117"/>
      <c r="P245" s="117"/>
      <c r="Q245" s="117"/>
      <c r="R245" s="117"/>
      <c r="S245" s="117"/>
      <c r="T245" s="117"/>
      <c r="U245" s="117"/>
      <c r="V245" s="117"/>
    </row>
    <row r="246" spans="3:22" ht="15.75" customHeight="1">
      <c r="C246" s="117"/>
      <c r="D246" s="115"/>
      <c r="E246" s="115"/>
      <c r="F246" s="115"/>
      <c r="G246" s="117"/>
      <c r="H246" s="157"/>
      <c r="I246" s="117"/>
      <c r="J246" s="117"/>
      <c r="K246" s="117"/>
      <c r="L246" s="117"/>
      <c r="M246" s="117"/>
      <c r="N246" s="117"/>
      <c r="O246" s="117"/>
      <c r="P246" s="117"/>
      <c r="Q246" s="117"/>
      <c r="R246" s="117"/>
      <c r="S246" s="117"/>
      <c r="T246" s="117"/>
      <c r="U246" s="117"/>
      <c r="V246" s="117"/>
    </row>
    <row r="247" spans="3:22" ht="15.75" customHeight="1">
      <c r="C247" s="117"/>
      <c r="D247" s="115"/>
      <c r="E247" s="115"/>
      <c r="F247" s="115"/>
      <c r="G247" s="117"/>
      <c r="H247" s="157"/>
      <c r="I247" s="117"/>
      <c r="J247" s="117"/>
      <c r="K247" s="117"/>
      <c r="L247" s="117"/>
      <c r="M247" s="117"/>
      <c r="N247" s="117"/>
      <c r="O247" s="117"/>
      <c r="P247" s="117"/>
      <c r="Q247" s="117"/>
      <c r="R247" s="117"/>
      <c r="S247" s="117"/>
      <c r="T247" s="117"/>
      <c r="U247" s="117"/>
      <c r="V247" s="117"/>
    </row>
    <row r="248" spans="3:22" ht="15.75" customHeight="1">
      <c r="C248" s="117"/>
      <c r="D248" s="115"/>
      <c r="E248" s="115"/>
      <c r="F248" s="115"/>
      <c r="G248" s="117"/>
      <c r="H248" s="157"/>
      <c r="I248" s="117"/>
      <c r="J248" s="117"/>
      <c r="K248" s="117"/>
      <c r="L248" s="117"/>
      <c r="M248" s="117"/>
      <c r="N248" s="117"/>
      <c r="O248" s="117"/>
      <c r="P248" s="117"/>
      <c r="Q248" s="117"/>
      <c r="R248" s="117"/>
      <c r="S248" s="117"/>
      <c r="T248" s="117"/>
      <c r="U248" s="117"/>
      <c r="V248" s="117"/>
    </row>
    <row r="249" spans="3:22" ht="15.75" customHeight="1">
      <c r="C249" s="117"/>
      <c r="D249" s="115"/>
      <c r="E249" s="115"/>
      <c r="F249" s="115"/>
      <c r="G249" s="117"/>
      <c r="H249" s="157"/>
      <c r="I249" s="117"/>
      <c r="J249" s="117"/>
      <c r="K249" s="117"/>
      <c r="L249" s="117"/>
      <c r="M249" s="117"/>
      <c r="N249" s="117"/>
      <c r="O249" s="117"/>
      <c r="P249" s="117"/>
      <c r="Q249" s="117"/>
      <c r="R249" s="117"/>
      <c r="S249" s="117"/>
      <c r="T249" s="117"/>
      <c r="U249" s="117"/>
      <c r="V249" s="117"/>
    </row>
    <row r="250" spans="3:22" ht="15.75" customHeight="1">
      <c r="C250" s="117"/>
      <c r="D250" s="115"/>
      <c r="E250" s="115"/>
      <c r="F250" s="115"/>
      <c r="G250" s="117"/>
      <c r="H250" s="157"/>
      <c r="I250" s="117"/>
      <c r="J250" s="117"/>
      <c r="K250" s="117"/>
      <c r="L250" s="117"/>
      <c r="M250" s="117"/>
      <c r="N250" s="117"/>
      <c r="O250" s="117"/>
      <c r="P250" s="117"/>
      <c r="Q250" s="117"/>
      <c r="R250" s="117"/>
      <c r="S250" s="117"/>
      <c r="T250" s="117"/>
      <c r="U250" s="117"/>
      <c r="V250" s="117"/>
    </row>
    <row r="251" spans="3:22" ht="15.75" customHeight="1">
      <c r="C251" s="117"/>
      <c r="D251" s="115"/>
      <c r="E251" s="115"/>
      <c r="F251" s="115"/>
      <c r="G251" s="117"/>
      <c r="H251" s="157"/>
      <c r="I251" s="117"/>
      <c r="J251" s="117"/>
      <c r="K251" s="117"/>
      <c r="L251" s="117"/>
      <c r="M251" s="117"/>
      <c r="N251" s="117"/>
      <c r="O251" s="117"/>
      <c r="P251" s="117"/>
      <c r="Q251" s="117"/>
      <c r="R251" s="117"/>
      <c r="S251" s="117"/>
      <c r="T251" s="117"/>
      <c r="U251" s="117"/>
      <c r="V251" s="117"/>
    </row>
    <row r="252" spans="3:22" ht="15.75" customHeight="1">
      <c r="C252" s="117"/>
      <c r="D252" s="115"/>
      <c r="E252" s="115"/>
      <c r="F252" s="115"/>
      <c r="G252" s="117"/>
      <c r="H252" s="157"/>
      <c r="I252" s="117"/>
      <c r="J252" s="117"/>
      <c r="K252" s="117"/>
      <c r="L252" s="117"/>
      <c r="M252" s="117"/>
      <c r="N252" s="117"/>
      <c r="O252" s="117"/>
      <c r="P252" s="117"/>
      <c r="Q252" s="117"/>
      <c r="R252" s="117"/>
      <c r="S252" s="117"/>
      <c r="T252" s="117"/>
      <c r="U252" s="117"/>
      <c r="V252" s="117"/>
    </row>
    <row r="253" spans="3:22" ht="15.75" customHeight="1">
      <c r="C253" s="117"/>
      <c r="D253" s="115"/>
      <c r="E253" s="115"/>
      <c r="F253" s="115"/>
      <c r="G253" s="117"/>
      <c r="H253" s="157"/>
      <c r="I253" s="117"/>
      <c r="J253" s="117"/>
      <c r="K253" s="117"/>
      <c r="L253" s="117"/>
      <c r="M253" s="117"/>
      <c r="N253" s="117"/>
      <c r="O253" s="117"/>
      <c r="P253" s="117"/>
      <c r="Q253" s="117"/>
      <c r="R253" s="117"/>
      <c r="S253" s="117"/>
      <c r="T253" s="117"/>
      <c r="U253" s="117"/>
      <c r="V253" s="117"/>
    </row>
    <row r="254" spans="3:22" ht="15.75" customHeight="1">
      <c r="C254" s="117"/>
      <c r="D254" s="115"/>
      <c r="E254" s="115"/>
      <c r="F254" s="115"/>
      <c r="G254" s="117"/>
      <c r="H254" s="157"/>
      <c r="I254" s="117"/>
      <c r="J254" s="117"/>
      <c r="K254" s="117"/>
      <c r="L254" s="117"/>
      <c r="M254" s="117"/>
      <c r="N254" s="117"/>
      <c r="O254" s="117"/>
      <c r="P254" s="117"/>
      <c r="Q254" s="117"/>
      <c r="R254" s="117"/>
      <c r="S254" s="117"/>
      <c r="T254" s="117"/>
      <c r="U254" s="117"/>
      <c r="V254" s="117"/>
    </row>
    <row r="255" spans="3:22" ht="15.75" customHeight="1">
      <c r="C255" s="117"/>
      <c r="D255" s="115"/>
      <c r="E255" s="115"/>
      <c r="F255" s="115"/>
      <c r="G255" s="117"/>
      <c r="H255" s="157"/>
      <c r="I255" s="117"/>
      <c r="J255" s="117"/>
      <c r="K255" s="117"/>
      <c r="L255" s="117"/>
      <c r="M255" s="117"/>
      <c r="N255" s="117"/>
      <c r="O255" s="117"/>
      <c r="P255" s="117"/>
      <c r="Q255" s="117"/>
      <c r="R255" s="117"/>
      <c r="S255" s="117"/>
      <c r="T255" s="117"/>
      <c r="U255" s="117"/>
      <c r="V255" s="117"/>
    </row>
    <row r="256" spans="3:22" ht="15.75" customHeight="1">
      <c r="C256" s="117"/>
      <c r="D256" s="115"/>
      <c r="E256" s="115"/>
      <c r="F256" s="115"/>
      <c r="G256" s="117"/>
      <c r="H256" s="157"/>
      <c r="I256" s="117"/>
      <c r="J256" s="117"/>
      <c r="K256" s="117"/>
      <c r="L256" s="117"/>
      <c r="M256" s="117"/>
      <c r="N256" s="117"/>
      <c r="O256" s="117"/>
      <c r="P256" s="117"/>
      <c r="Q256" s="117"/>
      <c r="R256" s="117"/>
      <c r="S256" s="117"/>
      <c r="T256" s="117"/>
      <c r="U256" s="117"/>
      <c r="V256" s="117"/>
    </row>
    <row r="257" spans="3:22" ht="15.75" customHeight="1">
      <c r="C257" s="117"/>
      <c r="D257" s="115"/>
      <c r="E257" s="115"/>
      <c r="F257" s="115"/>
      <c r="G257" s="117"/>
      <c r="H257" s="157"/>
      <c r="I257" s="117"/>
      <c r="J257" s="117"/>
      <c r="K257" s="117"/>
      <c r="L257" s="117"/>
      <c r="M257" s="117"/>
      <c r="N257" s="117"/>
      <c r="O257" s="117"/>
      <c r="P257" s="117"/>
      <c r="Q257" s="117"/>
      <c r="R257" s="117"/>
      <c r="S257" s="117"/>
      <c r="T257" s="117"/>
      <c r="U257" s="117"/>
      <c r="V257" s="117"/>
    </row>
    <row r="258" spans="3:22" ht="15.75" customHeight="1">
      <c r="C258" s="117"/>
      <c r="D258" s="115"/>
      <c r="E258" s="115"/>
      <c r="F258" s="115"/>
      <c r="G258" s="117"/>
      <c r="H258" s="157"/>
      <c r="I258" s="117"/>
      <c r="J258" s="117"/>
      <c r="K258" s="117"/>
      <c r="L258" s="117"/>
      <c r="M258" s="117"/>
      <c r="N258" s="117"/>
      <c r="O258" s="117"/>
      <c r="P258" s="117"/>
      <c r="Q258" s="117"/>
      <c r="R258" s="117"/>
      <c r="S258" s="117"/>
      <c r="T258" s="117"/>
      <c r="U258" s="117"/>
      <c r="V258" s="117"/>
    </row>
    <row r="259" spans="3:22" ht="15.75" customHeight="1">
      <c r="C259" s="117"/>
      <c r="D259" s="115"/>
      <c r="E259" s="115"/>
      <c r="F259" s="115"/>
      <c r="G259" s="117"/>
      <c r="H259" s="157"/>
      <c r="I259" s="117"/>
      <c r="J259" s="117"/>
      <c r="K259" s="117"/>
      <c r="L259" s="117"/>
      <c r="M259" s="117"/>
      <c r="N259" s="117"/>
      <c r="O259" s="117"/>
      <c r="P259" s="117"/>
      <c r="Q259" s="117"/>
      <c r="R259" s="117"/>
      <c r="S259" s="117"/>
      <c r="T259" s="117"/>
      <c r="U259" s="117"/>
      <c r="V259" s="117"/>
    </row>
    <row r="260" spans="3:22" ht="15.75" customHeight="1">
      <c r="C260" s="117"/>
      <c r="D260" s="115"/>
      <c r="E260" s="115"/>
      <c r="F260" s="115"/>
      <c r="G260" s="117"/>
      <c r="H260" s="157"/>
      <c r="I260" s="117"/>
      <c r="J260" s="117"/>
      <c r="K260" s="117"/>
      <c r="L260" s="117"/>
      <c r="M260" s="117"/>
      <c r="N260" s="117"/>
      <c r="O260" s="117"/>
      <c r="P260" s="117"/>
      <c r="Q260" s="117"/>
      <c r="R260" s="117"/>
      <c r="S260" s="117"/>
      <c r="T260" s="117"/>
      <c r="U260" s="117"/>
      <c r="V260" s="117"/>
    </row>
    <row r="261" spans="3:22" ht="15.75" customHeight="1">
      <c r="C261" s="117"/>
      <c r="D261" s="115"/>
      <c r="E261" s="115"/>
      <c r="F261" s="115"/>
      <c r="G261" s="117"/>
      <c r="H261" s="157"/>
      <c r="I261" s="117"/>
      <c r="J261" s="117"/>
      <c r="K261" s="117"/>
      <c r="L261" s="117"/>
      <c r="M261" s="117"/>
      <c r="N261" s="117"/>
      <c r="O261" s="117"/>
      <c r="P261" s="117"/>
      <c r="Q261" s="117"/>
      <c r="R261" s="117"/>
      <c r="S261" s="117"/>
      <c r="T261" s="117"/>
      <c r="U261" s="117"/>
      <c r="V261" s="117"/>
    </row>
    <row r="262" spans="3:22" ht="15.75" customHeight="1">
      <c r="C262" s="117"/>
      <c r="D262" s="115"/>
      <c r="E262" s="115"/>
      <c r="F262" s="115"/>
      <c r="G262" s="117"/>
      <c r="H262" s="157"/>
      <c r="I262" s="117"/>
      <c r="J262" s="117"/>
      <c r="K262" s="117"/>
      <c r="L262" s="117"/>
      <c r="M262" s="117"/>
      <c r="N262" s="117"/>
      <c r="O262" s="117"/>
      <c r="P262" s="117"/>
      <c r="Q262" s="117"/>
      <c r="R262" s="117"/>
      <c r="S262" s="117"/>
      <c r="T262" s="117"/>
      <c r="U262" s="117"/>
      <c r="V262" s="117"/>
    </row>
    <row r="263" spans="3:22" ht="15.75" customHeight="1">
      <c r="C263" s="117"/>
      <c r="D263" s="115"/>
      <c r="E263" s="115"/>
      <c r="F263" s="115"/>
      <c r="G263" s="117"/>
      <c r="H263" s="157"/>
      <c r="I263" s="117"/>
      <c r="J263" s="117"/>
      <c r="K263" s="117"/>
      <c r="L263" s="117"/>
      <c r="M263" s="117"/>
      <c r="N263" s="117"/>
      <c r="O263" s="117"/>
      <c r="P263" s="117"/>
      <c r="Q263" s="117"/>
      <c r="R263" s="117"/>
      <c r="S263" s="117"/>
      <c r="T263" s="117"/>
      <c r="U263" s="117"/>
      <c r="V263" s="117"/>
    </row>
    <row r="264" spans="3:22" ht="15.75" customHeight="1">
      <c r="C264" s="117"/>
      <c r="D264" s="115"/>
      <c r="E264" s="115"/>
      <c r="F264" s="115"/>
      <c r="G264" s="117"/>
      <c r="H264" s="157"/>
      <c r="I264" s="117"/>
      <c r="J264" s="117"/>
      <c r="K264" s="117"/>
      <c r="L264" s="117"/>
      <c r="M264" s="117"/>
      <c r="N264" s="117"/>
      <c r="O264" s="117"/>
      <c r="P264" s="117"/>
      <c r="Q264" s="117"/>
      <c r="R264" s="117"/>
      <c r="S264" s="117"/>
      <c r="T264" s="117"/>
      <c r="U264" s="117"/>
      <c r="V264" s="117"/>
    </row>
    <row r="265" spans="3:22" ht="15.75" customHeight="1">
      <c r="C265" s="117"/>
      <c r="D265" s="115"/>
      <c r="E265" s="115"/>
      <c r="F265" s="115"/>
      <c r="G265" s="117"/>
      <c r="H265" s="157"/>
      <c r="I265" s="117"/>
      <c r="J265" s="117"/>
      <c r="K265" s="117"/>
      <c r="L265" s="117"/>
      <c r="M265" s="117"/>
      <c r="N265" s="117"/>
      <c r="O265" s="117"/>
      <c r="P265" s="117"/>
      <c r="Q265" s="117"/>
      <c r="R265" s="117"/>
      <c r="S265" s="117"/>
      <c r="T265" s="117"/>
      <c r="U265" s="117"/>
      <c r="V265" s="117"/>
    </row>
    <row r="266" spans="3:22" ht="15.75" customHeight="1">
      <c r="C266" s="117"/>
      <c r="D266" s="115"/>
      <c r="E266" s="115"/>
      <c r="F266" s="115"/>
      <c r="G266" s="117"/>
      <c r="H266" s="157"/>
      <c r="I266" s="117"/>
      <c r="J266" s="117"/>
      <c r="K266" s="117"/>
      <c r="L266" s="117"/>
      <c r="M266" s="117"/>
      <c r="N266" s="117"/>
      <c r="O266" s="117"/>
      <c r="P266" s="117"/>
      <c r="Q266" s="117"/>
      <c r="R266" s="117"/>
      <c r="S266" s="117"/>
      <c r="T266" s="117"/>
      <c r="U266" s="117"/>
      <c r="V266" s="117"/>
    </row>
    <row r="267" spans="3:22" ht="15.75" customHeight="1">
      <c r="C267" s="117"/>
      <c r="D267" s="115"/>
      <c r="E267" s="115"/>
      <c r="F267" s="115"/>
      <c r="G267" s="117"/>
      <c r="H267" s="157"/>
      <c r="I267" s="117"/>
      <c r="J267" s="117"/>
      <c r="K267" s="117"/>
      <c r="L267" s="117"/>
      <c r="M267" s="117"/>
      <c r="N267" s="117"/>
      <c r="O267" s="117"/>
      <c r="P267" s="117"/>
      <c r="Q267" s="117"/>
      <c r="R267" s="117"/>
      <c r="S267" s="117"/>
      <c r="T267" s="117"/>
      <c r="U267" s="117"/>
      <c r="V267" s="117"/>
    </row>
    <row r="268" spans="3:22" ht="15.75" customHeight="1">
      <c r="C268" s="117"/>
      <c r="D268" s="115"/>
      <c r="E268" s="115"/>
      <c r="F268" s="115"/>
      <c r="G268" s="117"/>
      <c r="H268" s="157"/>
      <c r="I268" s="117"/>
      <c r="J268" s="117"/>
      <c r="K268" s="117"/>
      <c r="L268" s="117"/>
      <c r="M268" s="117"/>
      <c r="N268" s="117"/>
      <c r="O268" s="117"/>
      <c r="P268" s="117"/>
      <c r="Q268" s="117"/>
      <c r="R268" s="117"/>
      <c r="S268" s="117"/>
      <c r="T268" s="117"/>
      <c r="U268" s="117"/>
      <c r="V268" s="117"/>
    </row>
    <row r="269" spans="3:22" ht="15.75" customHeight="1">
      <c r="C269" s="117"/>
      <c r="D269" s="115"/>
      <c r="E269" s="115"/>
      <c r="F269" s="115"/>
      <c r="G269" s="117"/>
      <c r="H269" s="157"/>
      <c r="I269" s="117"/>
      <c r="J269" s="117"/>
      <c r="K269" s="117"/>
      <c r="L269" s="117"/>
      <c r="M269" s="117"/>
      <c r="N269" s="117"/>
      <c r="O269" s="117"/>
      <c r="P269" s="117"/>
      <c r="Q269" s="117"/>
      <c r="R269" s="117"/>
      <c r="S269" s="117"/>
      <c r="T269" s="117"/>
      <c r="U269" s="117"/>
      <c r="V269" s="117"/>
    </row>
    <row r="270" spans="3:22" ht="15.75" customHeight="1">
      <c r="C270" s="117"/>
      <c r="D270" s="115"/>
      <c r="E270" s="115"/>
      <c r="F270" s="115"/>
      <c r="G270" s="117"/>
      <c r="H270" s="157"/>
      <c r="I270" s="117"/>
      <c r="J270" s="117"/>
      <c r="K270" s="117"/>
      <c r="L270" s="117"/>
      <c r="M270" s="117"/>
      <c r="N270" s="117"/>
      <c r="O270" s="117"/>
      <c r="P270" s="117"/>
      <c r="Q270" s="117"/>
      <c r="R270" s="117"/>
      <c r="S270" s="117"/>
      <c r="T270" s="117"/>
      <c r="U270" s="117"/>
      <c r="V270" s="117"/>
    </row>
    <row r="271" spans="3:22" ht="15.75" customHeight="1">
      <c r="C271" s="117"/>
      <c r="D271" s="115"/>
      <c r="E271" s="115"/>
      <c r="F271" s="115"/>
      <c r="G271" s="117"/>
      <c r="H271" s="157"/>
      <c r="I271" s="117"/>
      <c r="J271" s="117"/>
      <c r="K271" s="117"/>
      <c r="L271" s="117"/>
      <c r="M271" s="117"/>
      <c r="N271" s="117"/>
      <c r="O271" s="117"/>
      <c r="P271" s="117"/>
      <c r="Q271" s="117"/>
      <c r="R271" s="117"/>
      <c r="S271" s="117"/>
      <c r="T271" s="117"/>
      <c r="U271" s="117"/>
      <c r="V271" s="117"/>
    </row>
    <row r="272" spans="3:22" ht="15.75" customHeight="1">
      <c r="C272" s="117"/>
      <c r="D272" s="115"/>
      <c r="E272" s="115"/>
      <c r="F272" s="115"/>
      <c r="G272" s="117"/>
      <c r="H272" s="157"/>
      <c r="I272" s="117"/>
      <c r="J272" s="117"/>
      <c r="K272" s="117"/>
      <c r="L272" s="117"/>
      <c r="M272" s="117"/>
      <c r="N272" s="117"/>
      <c r="O272" s="117"/>
      <c r="P272" s="117"/>
      <c r="Q272" s="117"/>
      <c r="R272" s="117"/>
      <c r="S272" s="117"/>
      <c r="T272" s="117"/>
      <c r="U272" s="117"/>
      <c r="V272" s="117"/>
    </row>
    <row r="273" spans="3:22" ht="15.75" customHeight="1">
      <c r="C273" s="117"/>
      <c r="D273" s="115"/>
      <c r="E273" s="115"/>
      <c r="F273" s="115"/>
      <c r="G273" s="117"/>
      <c r="H273" s="157"/>
      <c r="I273" s="117"/>
      <c r="J273" s="117"/>
      <c r="K273" s="117"/>
      <c r="L273" s="117"/>
      <c r="M273" s="117"/>
      <c r="N273" s="117"/>
      <c r="O273" s="117"/>
      <c r="P273" s="117"/>
      <c r="Q273" s="117"/>
      <c r="R273" s="117"/>
      <c r="S273" s="117"/>
      <c r="T273" s="117"/>
      <c r="U273" s="117"/>
      <c r="V273" s="117"/>
    </row>
    <row r="274" spans="3:22" ht="15.75" customHeight="1">
      <c r="C274" s="117"/>
      <c r="D274" s="115"/>
      <c r="E274" s="115"/>
      <c r="F274" s="115"/>
      <c r="G274" s="117"/>
      <c r="H274" s="157"/>
      <c r="I274" s="117"/>
      <c r="J274" s="117"/>
      <c r="K274" s="117"/>
      <c r="L274" s="117"/>
      <c r="M274" s="117"/>
      <c r="N274" s="117"/>
      <c r="O274" s="117"/>
      <c r="P274" s="117"/>
      <c r="Q274" s="117"/>
      <c r="R274" s="117"/>
      <c r="S274" s="117"/>
      <c r="T274" s="117"/>
      <c r="U274" s="117"/>
      <c r="V274" s="117"/>
    </row>
    <row r="275" spans="3:22" ht="15.75" customHeight="1">
      <c r="C275" s="117"/>
      <c r="D275" s="115"/>
      <c r="E275" s="115"/>
      <c r="F275" s="115"/>
      <c r="G275" s="117"/>
      <c r="H275" s="157"/>
      <c r="I275" s="117"/>
      <c r="J275" s="117"/>
      <c r="K275" s="117"/>
      <c r="L275" s="117"/>
      <c r="M275" s="117"/>
      <c r="N275" s="117"/>
      <c r="O275" s="117"/>
      <c r="P275" s="117"/>
      <c r="Q275" s="117"/>
      <c r="R275" s="117"/>
      <c r="S275" s="117"/>
      <c r="T275" s="117"/>
      <c r="U275" s="117"/>
      <c r="V275" s="117"/>
    </row>
    <row r="276" spans="3:22" ht="15.75" customHeight="1">
      <c r="C276" s="117"/>
      <c r="D276" s="115"/>
      <c r="E276" s="115"/>
      <c r="F276" s="115"/>
      <c r="G276" s="117"/>
      <c r="H276" s="157"/>
      <c r="I276" s="117"/>
      <c r="J276" s="117"/>
      <c r="K276" s="117"/>
      <c r="L276" s="117"/>
      <c r="M276" s="117"/>
      <c r="N276" s="117"/>
      <c r="O276" s="117"/>
      <c r="P276" s="117"/>
      <c r="Q276" s="117"/>
      <c r="R276" s="117"/>
      <c r="S276" s="117"/>
      <c r="T276" s="117"/>
      <c r="U276" s="117"/>
      <c r="V276" s="117"/>
    </row>
    <row r="277" spans="3:22" ht="15.75" customHeight="1">
      <c r="C277" s="117"/>
      <c r="D277" s="115"/>
      <c r="E277" s="115"/>
      <c r="F277" s="115"/>
      <c r="G277" s="117"/>
      <c r="H277" s="157"/>
      <c r="I277" s="117"/>
      <c r="J277" s="117"/>
      <c r="K277" s="117"/>
      <c r="L277" s="117"/>
      <c r="M277" s="117"/>
      <c r="N277" s="117"/>
      <c r="O277" s="117"/>
      <c r="P277" s="117"/>
      <c r="Q277" s="117"/>
      <c r="R277" s="117"/>
      <c r="S277" s="117"/>
      <c r="T277" s="117"/>
      <c r="U277" s="117"/>
      <c r="V277" s="117"/>
    </row>
    <row r="278" spans="3:22" ht="15.75" customHeight="1">
      <c r="C278" s="117"/>
      <c r="D278" s="115"/>
      <c r="E278" s="115"/>
      <c r="F278" s="115"/>
      <c r="G278" s="117"/>
      <c r="H278" s="157"/>
      <c r="I278" s="117"/>
      <c r="J278" s="117"/>
      <c r="K278" s="117"/>
      <c r="L278" s="117"/>
      <c r="M278" s="117"/>
      <c r="N278" s="117"/>
      <c r="O278" s="117"/>
      <c r="P278" s="117"/>
      <c r="Q278" s="117"/>
      <c r="R278" s="117"/>
      <c r="S278" s="117"/>
      <c r="T278" s="117"/>
      <c r="U278" s="117"/>
      <c r="V278" s="117"/>
    </row>
    <row r="279" spans="3:22" ht="15.75" customHeight="1">
      <c r="C279" s="117"/>
      <c r="D279" s="115"/>
      <c r="E279" s="115"/>
      <c r="F279" s="115"/>
      <c r="G279" s="117"/>
      <c r="H279" s="157"/>
      <c r="I279" s="117"/>
      <c r="J279" s="117"/>
      <c r="K279" s="117"/>
      <c r="L279" s="117"/>
      <c r="M279" s="117"/>
      <c r="N279" s="117"/>
      <c r="O279" s="117"/>
      <c r="P279" s="117"/>
      <c r="Q279" s="117"/>
      <c r="R279" s="117"/>
      <c r="S279" s="117"/>
      <c r="T279" s="117"/>
      <c r="U279" s="117"/>
      <c r="V279" s="117"/>
    </row>
    <row r="280" spans="3:22" ht="15.75" customHeight="1">
      <c r="C280" s="117"/>
      <c r="D280" s="115"/>
      <c r="E280" s="115"/>
      <c r="F280" s="115"/>
      <c r="G280" s="117"/>
      <c r="H280" s="157"/>
      <c r="I280" s="117"/>
      <c r="J280" s="117"/>
      <c r="K280" s="117"/>
      <c r="L280" s="117"/>
      <c r="M280" s="117"/>
      <c r="N280" s="117"/>
      <c r="O280" s="117"/>
      <c r="P280" s="117"/>
      <c r="Q280" s="117"/>
      <c r="R280" s="117"/>
      <c r="S280" s="117"/>
      <c r="T280" s="117"/>
      <c r="U280" s="117"/>
      <c r="V280" s="117"/>
    </row>
    <row r="281" spans="3:22" ht="15.75" customHeight="1">
      <c r="C281" s="117"/>
      <c r="D281" s="115"/>
      <c r="E281" s="115"/>
      <c r="F281" s="115"/>
      <c r="G281" s="117"/>
      <c r="H281" s="157"/>
      <c r="I281" s="117"/>
      <c r="J281" s="117"/>
      <c r="K281" s="117"/>
      <c r="L281" s="117"/>
      <c r="M281" s="117"/>
      <c r="N281" s="117"/>
      <c r="O281" s="117"/>
      <c r="P281" s="117"/>
      <c r="Q281" s="117"/>
      <c r="R281" s="117"/>
      <c r="S281" s="117"/>
      <c r="T281" s="117"/>
      <c r="U281" s="117"/>
      <c r="V281" s="117"/>
    </row>
    <row r="282" spans="3:22" ht="15.75" customHeight="1">
      <c r="C282" s="117"/>
      <c r="D282" s="115"/>
      <c r="E282" s="115"/>
      <c r="F282" s="115"/>
      <c r="G282" s="117"/>
      <c r="H282" s="157"/>
      <c r="I282" s="117"/>
      <c r="J282" s="117"/>
      <c r="K282" s="117"/>
      <c r="L282" s="117"/>
      <c r="M282" s="117"/>
      <c r="N282" s="117"/>
      <c r="O282" s="117"/>
      <c r="P282" s="117"/>
      <c r="Q282" s="117"/>
      <c r="R282" s="117"/>
      <c r="S282" s="117"/>
      <c r="T282" s="117"/>
      <c r="U282" s="117"/>
      <c r="V282" s="117"/>
    </row>
    <row r="283" spans="3:22" ht="15.75" customHeight="1">
      <c r="C283" s="117"/>
      <c r="D283" s="115"/>
      <c r="E283" s="115"/>
      <c r="F283" s="115"/>
      <c r="G283" s="117"/>
      <c r="H283" s="157"/>
      <c r="I283" s="117"/>
      <c r="J283" s="117"/>
      <c r="K283" s="117"/>
      <c r="L283" s="117"/>
      <c r="M283" s="117"/>
      <c r="N283" s="117"/>
      <c r="O283" s="117"/>
      <c r="P283" s="117"/>
      <c r="Q283" s="117"/>
      <c r="R283" s="117"/>
      <c r="S283" s="117"/>
      <c r="T283" s="117"/>
      <c r="U283" s="117"/>
      <c r="V283" s="117"/>
    </row>
    <row r="284" spans="3:22" ht="15.75" customHeight="1">
      <c r="C284" s="117"/>
      <c r="D284" s="115"/>
      <c r="E284" s="115"/>
      <c r="F284" s="115"/>
      <c r="G284" s="117"/>
      <c r="H284" s="157"/>
      <c r="I284" s="117"/>
      <c r="J284" s="117"/>
      <c r="K284" s="117"/>
      <c r="L284" s="117"/>
      <c r="M284" s="117"/>
      <c r="N284" s="117"/>
      <c r="O284" s="117"/>
      <c r="P284" s="117"/>
      <c r="Q284" s="117"/>
      <c r="R284" s="117"/>
      <c r="S284" s="117"/>
      <c r="T284" s="117"/>
      <c r="U284" s="117"/>
      <c r="V284" s="117"/>
    </row>
    <row r="285" spans="3:22" ht="15.75" customHeight="1">
      <c r="C285" s="117"/>
      <c r="D285" s="115"/>
      <c r="E285" s="115"/>
      <c r="F285" s="115"/>
      <c r="G285" s="117"/>
      <c r="H285" s="157"/>
      <c r="I285" s="117"/>
      <c r="J285" s="117"/>
      <c r="K285" s="117"/>
      <c r="L285" s="117"/>
      <c r="M285" s="117"/>
      <c r="N285" s="117"/>
      <c r="O285" s="117"/>
      <c r="P285" s="117"/>
      <c r="Q285" s="117"/>
      <c r="R285" s="117"/>
      <c r="S285" s="117"/>
      <c r="T285" s="117"/>
      <c r="U285" s="117"/>
      <c r="V285" s="117"/>
    </row>
    <row r="286" spans="3:22" ht="15.75" customHeight="1">
      <c r="C286" s="117"/>
      <c r="D286" s="115"/>
      <c r="E286" s="115"/>
      <c r="F286" s="115"/>
      <c r="G286" s="117"/>
      <c r="H286" s="157"/>
      <c r="I286" s="117"/>
      <c r="J286" s="117"/>
      <c r="K286" s="117"/>
      <c r="L286" s="117"/>
      <c r="M286" s="117"/>
      <c r="N286" s="117"/>
      <c r="O286" s="117"/>
      <c r="P286" s="117"/>
      <c r="Q286" s="117"/>
      <c r="R286" s="117"/>
      <c r="S286" s="117"/>
      <c r="T286" s="117"/>
      <c r="U286" s="117"/>
      <c r="V286" s="117"/>
    </row>
    <row r="287" spans="3:22" ht="15.75" customHeight="1">
      <c r="C287" s="117"/>
      <c r="D287" s="115"/>
      <c r="E287" s="115"/>
      <c r="F287" s="115"/>
      <c r="G287" s="117"/>
      <c r="H287" s="157"/>
      <c r="I287" s="117"/>
      <c r="J287" s="117"/>
      <c r="K287" s="117"/>
      <c r="L287" s="117"/>
      <c r="M287" s="117"/>
      <c r="N287" s="117"/>
      <c r="O287" s="117"/>
      <c r="P287" s="117"/>
      <c r="Q287" s="117"/>
      <c r="R287" s="117"/>
      <c r="S287" s="117"/>
      <c r="T287" s="117"/>
      <c r="U287" s="117"/>
      <c r="V287" s="117"/>
    </row>
    <row r="288" spans="3:22" ht="15.75" customHeight="1">
      <c r="C288" s="117"/>
      <c r="D288" s="115"/>
      <c r="E288" s="115"/>
      <c r="F288" s="115"/>
      <c r="G288" s="117"/>
      <c r="H288" s="157"/>
      <c r="I288" s="117"/>
      <c r="J288" s="117"/>
      <c r="K288" s="117"/>
      <c r="L288" s="117"/>
      <c r="M288" s="117"/>
      <c r="N288" s="117"/>
      <c r="O288" s="117"/>
      <c r="P288" s="117"/>
      <c r="Q288" s="117"/>
      <c r="R288" s="117"/>
      <c r="S288" s="117"/>
      <c r="T288" s="117"/>
      <c r="U288" s="117"/>
      <c r="V288" s="117"/>
    </row>
    <row r="289" spans="3:22" ht="15.75" customHeight="1">
      <c r="C289" s="117"/>
      <c r="D289" s="115"/>
      <c r="E289" s="115"/>
      <c r="F289" s="115"/>
      <c r="G289" s="117"/>
      <c r="H289" s="157"/>
      <c r="I289" s="117"/>
      <c r="J289" s="117"/>
      <c r="K289" s="117"/>
      <c r="L289" s="117"/>
      <c r="M289" s="117"/>
      <c r="N289" s="117"/>
      <c r="O289" s="117"/>
      <c r="P289" s="117"/>
      <c r="Q289" s="117"/>
      <c r="R289" s="117"/>
      <c r="S289" s="117"/>
      <c r="T289" s="117"/>
      <c r="U289" s="117"/>
      <c r="V289" s="117"/>
    </row>
    <row r="290" spans="3:22" ht="15.75" customHeight="1">
      <c r="C290" s="117"/>
      <c r="D290" s="115"/>
      <c r="E290" s="115"/>
      <c r="F290" s="115"/>
      <c r="G290" s="117"/>
      <c r="H290" s="157"/>
      <c r="I290" s="117"/>
      <c r="J290" s="117"/>
      <c r="K290" s="117"/>
      <c r="L290" s="117"/>
      <c r="M290" s="117"/>
      <c r="N290" s="117"/>
      <c r="O290" s="117"/>
      <c r="P290" s="117"/>
      <c r="Q290" s="117"/>
      <c r="R290" s="117"/>
      <c r="S290" s="117"/>
      <c r="T290" s="117"/>
      <c r="U290" s="117"/>
      <c r="V290" s="117"/>
    </row>
    <row r="291" spans="3:22" ht="15.75" customHeight="1">
      <c r="C291" s="117"/>
      <c r="D291" s="115"/>
      <c r="E291" s="115"/>
      <c r="F291" s="115"/>
      <c r="G291" s="117"/>
      <c r="H291" s="157"/>
      <c r="I291" s="117"/>
      <c r="J291" s="117"/>
      <c r="K291" s="117"/>
      <c r="L291" s="117"/>
      <c r="M291" s="117"/>
      <c r="N291" s="117"/>
      <c r="O291" s="117"/>
      <c r="P291" s="117"/>
      <c r="Q291" s="117"/>
      <c r="R291" s="117"/>
      <c r="S291" s="117"/>
      <c r="T291" s="117"/>
      <c r="U291" s="117"/>
      <c r="V291" s="117"/>
    </row>
    <row r="292" spans="3:22" ht="15.75" customHeight="1">
      <c r="C292" s="117"/>
      <c r="D292" s="115"/>
      <c r="E292" s="115"/>
      <c r="F292" s="115"/>
      <c r="G292" s="117"/>
      <c r="H292" s="157"/>
      <c r="I292" s="117"/>
      <c r="J292" s="117"/>
      <c r="K292" s="117"/>
      <c r="L292" s="117"/>
      <c r="M292" s="117"/>
      <c r="N292" s="117"/>
      <c r="O292" s="117"/>
      <c r="P292" s="117"/>
      <c r="Q292" s="117"/>
      <c r="R292" s="117"/>
      <c r="S292" s="117"/>
      <c r="T292" s="117"/>
      <c r="U292" s="117"/>
      <c r="V292" s="117"/>
    </row>
    <row r="293" spans="3:22" ht="15.75" customHeight="1">
      <c r="C293" s="117"/>
      <c r="D293" s="115"/>
      <c r="E293" s="115"/>
      <c r="F293" s="115"/>
      <c r="G293" s="117"/>
      <c r="H293" s="157"/>
      <c r="I293" s="117"/>
      <c r="J293" s="117"/>
      <c r="K293" s="117"/>
      <c r="L293" s="117"/>
      <c r="M293" s="117"/>
      <c r="N293" s="117"/>
      <c r="O293" s="117"/>
      <c r="P293" s="117"/>
      <c r="Q293" s="117"/>
      <c r="R293" s="117"/>
      <c r="S293" s="117"/>
      <c r="T293" s="117"/>
      <c r="U293" s="117"/>
      <c r="V293" s="117"/>
    </row>
    <row r="294" spans="3:22" ht="15.75" customHeight="1">
      <c r="C294" s="117"/>
      <c r="D294" s="115"/>
      <c r="E294" s="115"/>
      <c r="F294" s="115"/>
      <c r="G294" s="117"/>
      <c r="H294" s="157"/>
      <c r="I294" s="117"/>
      <c r="J294" s="117"/>
      <c r="K294" s="117"/>
      <c r="L294" s="117"/>
      <c r="M294" s="117"/>
      <c r="N294" s="117"/>
      <c r="O294" s="117"/>
      <c r="P294" s="117"/>
      <c r="Q294" s="117"/>
      <c r="R294" s="117"/>
      <c r="S294" s="117"/>
      <c r="T294" s="117"/>
      <c r="U294" s="117"/>
      <c r="V294" s="117"/>
    </row>
    <row r="295" spans="3:22" ht="15.75" customHeight="1">
      <c r="C295" s="117"/>
      <c r="D295" s="115"/>
      <c r="E295" s="115"/>
      <c r="F295" s="115"/>
      <c r="G295" s="117"/>
      <c r="H295" s="157"/>
      <c r="I295" s="117"/>
      <c r="J295" s="117"/>
      <c r="K295" s="117"/>
      <c r="L295" s="117"/>
      <c r="M295" s="117"/>
      <c r="N295" s="117"/>
      <c r="O295" s="117"/>
      <c r="P295" s="117"/>
      <c r="Q295" s="117"/>
      <c r="R295" s="117"/>
      <c r="S295" s="117"/>
      <c r="T295" s="117"/>
      <c r="U295" s="117"/>
      <c r="V295" s="117"/>
    </row>
    <row r="296" spans="3:22" ht="15.75" customHeight="1">
      <c r="C296" s="117"/>
      <c r="D296" s="115"/>
      <c r="E296" s="115"/>
      <c r="F296" s="115"/>
      <c r="G296" s="117"/>
      <c r="H296" s="157"/>
      <c r="I296" s="117"/>
      <c r="J296" s="117"/>
      <c r="K296" s="117"/>
      <c r="L296" s="117"/>
      <c r="M296" s="117"/>
      <c r="N296" s="117"/>
      <c r="O296" s="117"/>
      <c r="P296" s="117"/>
      <c r="Q296" s="117"/>
      <c r="R296" s="117"/>
      <c r="S296" s="117"/>
      <c r="T296" s="117"/>
      <c r="U296" s="117"/>
      <c r="V296" s="117"/>
    </row>
    <row r="297" spans="3:22" ht="15.75" customHeight="1">
      <c r="C297" s="117"/>
      <c r="D297" s="115"/>
      <c r="E297" s="115"/>
      <c r="F297" s="115"/>
      <c r="G297" s="117"/>
      <c r="H297" s="157"/>
      <c r="I297" s="117"/>
      <c r="J297" s="117"/>
      <c r="K297" s="117"/>
      <c r="L297" s="117"/>
      <c r="M297" s="117"/>
      <c r="N297" s="117"/>
      <c r="O297" s="117"/>
      <c r="P297" s="117"/>
      <c r="Q297" s="117"/>
      <c r="R297" s="117"/>
      <c r="S297" s="117"/>
      <c r="T297" s="117"/>
      <c r="U297" s="117"/>
      <c r="V297" s="117"/>
    </row>
    <row r="298" spans="3:22" ht="15.75" customHeight="1">
      <c r="C298" s="117"/>
      <c r="D298" s="115"/>
      <c r="E298" s="115"/>
      <c r="F298" s="115"/>
      <c r="G298" s="117"/>
      <c r="H298" s="157"/>
      <c r="I298" s="117"/>
      <c r="J298" s="117"/>
      <c r="K298" s="117"/>
      <c r="L298" s="117"/>
      <c r="M298" s="117"/>
      <c r="N298" s="117"/>
      <c r="O298" s="117"/>
      <c r="P298" s="117"/>
      <c r="Q298" s="117"/>
      <c r="R298" s="117"/>
      <c r="S298" s="117"/>
      <c r="T298" s="117"/>
      <c r="U298" s="117"/>
      <c r="V298" s="117"/>
    </row>
    <row r="299" spans="3:22" ht="15.75" customHeight="1">
      <c r="C299" s="117"/>
      <c r="D299" s="115"/>
      <c r="E299" s="115"/>
      <c r="F299" s="115"/>
      <c r="G299" s="117"/>
      <c r="H299" s="157"/>
      <c r="I299" s="117"/>
      <c r="J299" s="117"/>
      <c r="K299" s="117"/>
      <c r="L299" s="117"/>
      <c r="M299" s="117"/>
      <c r="N299" s="117"/>
      <c r="O299" s="117"/>
      <c r="P299" s="117"/>
      <c r="Q299" s="117"/>
      <c r="R299" s="117"/>
      <c r="S299" s="117"/>
      <c r="T299" s="117"/>
      <c r="U299" s="117"/>
      <c r="V299" s="117"/>
    </row>
    <row r="300" spans="3:22" ht="15.75" customHeight="1">
      <c r="C300" s="117"/>
      <c r="D300" s="115"/>
      <c r="E300" s="115"/>
      <c r="F300" s="115"/>
      <c r="G300" s="117"/>
      <c r="H300" s="157"/>
      <c r="I300" s="117"/>
      <c r="J300" s="117"/>
      <c r="K300" s="117"/>
      <c r="L300" s="117"/>
      <c r="M300" s="117"/>
      <c r="N300" s="117"/>
      <c r="O300" s="117"/>
      <c r="P300" s="117"/>
      <c r="Q300" s="117"/>
      <c r="R300" s="117"/>
      <c r="S300" s="117"/>
      <c r="T300" s="117"/>
      <c r="U300" s="117"/>
      <c r="V300" s="117"/>
    </row>
    <row r="301" spans="3:22" ht="15.75" customHeight="1">
      <c r="C301" s="117"/>
      <c r="D301" s="115"/>
      <c r="E301" s="115"/>
      <c r="F301" s="115"/>
      <c r="G301" s="117"/>
      <c r="H301" s="157"/>
      <c r="I301" s="117"/>
      <c r="J301" s="117"/>
      <c r="K301" s="117"/>
      <c r="L301" s="117"/>
      <c r="M301" s="117"/>
      <c r="N301" s="117"/>
      <c r="O301" s="117"/>
      <c r="P301" s="117"/>
      <c r="Q301" s="117"/>
      <c r="R301" s="117"/>
      <c r="S301" s="117"/>
      <c r="T301" s="117"/>
      <c r="U301" s="117"/>
      <c r="V301" s="117"/>
    </row>
    <row r="302" spans="3:22" ht="15.75" customHeight="1">
      <c r="C302" s="117"/>
      <c r="D302" s="115"/>
      <c r="E302" s="115"/>
      <c r="F302" s="115"/>
      <c r="G302" s="117"/>
      <c r="H302" s="157"/>
      <c r="I302" s="117"/>
      <c r="J302" s="117"/>
      <c r="K302" s="117"/>
      <c r="L302" s="117"/>
      <c r="M302" s="117"/>
      <c r="N302" s="117"/>
      <c r="O302" s="117"/>
      <c r="P302" s="117"/>
      <c r="Q302" s="117"/>
      <c r="R302" s="117"/>
      <c r="S302" s="117"/>
      <c r="T302" s="117"/>
      <c r="U302" s="117"/>
      <c r="V302" s="117"/>
    </row>
    <row r="303" spans="3:22" ht="15.75" customHeight="1">
      <c r="C303" s="117"/>
      <c r="D303" s="115"/>
      <c r="E303" s="115"/>
      <c r="F303" s="115"/>
      <c r="G303" s="117"/>
      <c r="H303" s="157"/>
      <c r="I303" s="117"/>
      <c r="J303" s="117"/>
      <c r="K303" s="117"/>
      <c r="L303" s="117"/>
      <c r="M303" s="117"/>
      <c r="N303" s="117"/>
      <c r="O303" s="117"/>
      <c r="P303" s="117"/>
      <c r="Q303" s="117"/>
      <c r="R303" s="117"/>
      <c r="S303" s="117"/>
      <c r="T303" s="117"/>
      <c r="U303" s="117"/>
      <c r="V303" s="117"/>
    </row>
    <row r="304" spans="3:22" ht="15.75" customHeight="1">
      <c r="C304" s="117"/>
      <c r="D304" s="115"/>
      <c r="E304" s="115"/>
      <c r="F304" s="115"/>
      <c r="G304" s="117"/>
      <c r="H304" s="157"/>
      <c r="I304" s="117"/>
      <c r="J304" s="117"/>
      <c r="K304" s="117"/>
      <c r="L304" s="117"/>
      <c r="M304" s="117"/>
      <c r="N304" s="117"/>
      <c r="O304" s="117"/>
      <c r="P304" s="117"/>
      <c r="Q304" s="117"/>
      <c r="R304" s="117"/>
      <c r="S304" s="117"/>
      <c r="T304" s="117"/>
      <c r="U304" s="117"/>
      <c r="V304" s="117"/>
    </row>
    <row r="305" spans="3:22" ht="15.75" customHeight="1">
      <c r="C305" s="117"/>
      <c r="D305" s="115"/>
      <c r="E305" s="115"/>
      <c r="F305" s="115"/>
      <c r="G305" s="117"/>
      <c r="H305" s="157"/>
      <c r="I305" s="117"/>
      <c r="J305" s="117"/>
      <c r="K305" s="117"/>
      <c r="L305" s="117"/>
      <c r="M305" s="117"/>
      <c r="N305" s="117"/>
      <c r="O305" s="117"/>
      <c r="P305" s="117"/>
      <c r="Q305" s="117"/>
      <c r="R305" s="117"/>
      <c r="S305" s="117"/>
      <c r="T305" s="117"/>
      <c r="U305" s="117"/>
      <c r="V305" s="117"/>
    </row>
    <row r="306" spans="3:22" ht="15.75" customHeight="1">
      <c r="C306" s="117"/>
      <c r="D306" s="115"/>
      <c r="E306" s="115"/>
      <c r="F306" s="115"/>
      <c r="G306" s="117"/>
      <c r="H306" s="157"/>
      <c r="I306" s="117"/>
      <c r="J306" s="117"/>
      <c r="K306" s="117"/>
      <c r="L306" s="117"/>
      <c r="M306" s="117"/>
      <c r="N306" s="117"/>
      <c r="O306" s="117"/>
      <c r="P306" s="117"/>
      <c r="Q306" s="117"/>
      <c r="R306" s="117"/>
      <c r="S306" s="117"/>
      <c r="T306" s="117"/>
      <c r="U306" s="117"/>
      <c r="V306" s="117"/>
    </row>
    <row r="307" spans="3:22" ht="15.75" customHeight="1">
      <c r="C307" s="117"/>
      <c r="D307" s="115"/>
      <c r="E307" s="115"/>
      <c r="F307" s="115"/>
      <c r="G307" s="117"/>
      <c r="H307" s="157"/>
      <c r="I307" s="117"/>
      <c r="J307" s="117"/>
      <c r="K307" s="117"/>
      <c r="L307" s="117"/>
      <c r="M307" s="117"/>
      <c r="N307" s="117"/>
      <c r="O307" s="117"/>
      <c r="P307" s="117"/>
      <c r="Q307" s="117"/>
      <c r="R307" s="117"/>
      <c r="S307" s="117"/>
      <c r="T307" s="117"/>
      <c r="U307" s="117"/>
      <c r="V307" s="117"/>
    </row>
    <row r="308" spans="3:22" ht="15.75" customHeight="1">
      <c r="C308" s="117"/>
      <c r="D308" s="115"/>
      <c r="E308" s="115"/>
      <c r="F308" s="115"/>
      <c r="G308" s="117"/>
      <c r="H308" s="157"/>
      <c r="I308" s="117"/>
      <c r="J308" s="117"/>
      <c r="K308" s="117"/>
      <c r="L308" s="117"/>
      <c r="M308" s="117"/>
      <c r="N308" s="117"/>
      <c r="O308" s="117"/>
      <c r="P308" s="117"/>
      <c r="Q308" s="117"/>
      <c r="R308" s="117"/>
      <c r="S308" s="117"/>
      <c r="T308" s="117"/>
      <c r="U308" s="117"/>
      <c r="V308" s="117"/>
    </row>
    <row r="309" spans="3:22" ht="15.75" customHeight="1">
      <c r="C309" s="117"/>
      <c r="D309" s="115"/>
      <c r="E309" s="115"/>
      <c r="F309" s="115"/>
      <c r="G309" s="117"/>
      <c r="H309" s="157"/>
      <c r="I309" s="117"/>
      <c r="J309" s="117"/>
      <c r="K309" s="117"/>
      <c r="L309" s="117"/>
      <c r="M309" s="117"/>
      <c r="N309" s="117"/>
      <c r="O309" s="117"/>
      <c r="P309" s="117"/>
      <c r="Q309" s="117"/>
      <c r="R309" s="117"/>
      <c r="S309" s="117"/>
      <c r="T309" s="117"/>
      <c r="U309" s="117"/>
      <c r="V309" s="117"/>
    </row>
    <row r="310" spans="3:22" ht="15.75" customHeight="1">
      <c r="C310" s="117"/>
      <c r="D310" s="115"/>
      <c r="E310" s="115"/>
      <c r="F310" s="115"/>
      <c r="G310" s="117"/>
      <c r="H310" s="157"/>
      <c r="I310" s="117"/>
      <c r="J310" s="117"/>
      <c r="K310" s="117"/>
      <c r="L310" s="117"/>
      <c r="M310" s="117"/>
      <c r="N310" s="117"/>
      <c r="O310" s="117"/>
      <c r="P310" s="117"/>
      <c r="Q310" s="117"/>
      <c r="R310" s="117"/>
      <c r="S310" s="117"/>
      <c r="T310" s="117"/>
      <c r="U310" s="117"/>
      <c r="V310" s="117"/>
    </row>
    <row r="311" spans="3:22" ht="15.75" customHeight="1">
      <c r="C311" s="117"/>
      <c r="D311" s="115"/>
      <c r="E311" s="115"/>
      <c r="F311" s="115"/>
      <c r="G311" s="117"/>
      <c r="H311" s="157"/>
      <c r="I311" s="117"/>
      <c r="J311" s="117"/>
      <c r="K311" s="117"/>
      <c r="L311" s="117"/>
      <c r="M311" s="117"/>
      <c r="N311" s="117"/>
      <c r="O311" s="117"/>
      <c r="P311" s="117"/>
      <c r="Q311" s="117"/>
      <c r="R311" s="117"/>
      <c r="S311" s="117"/>
      <c r="T311" s="117"/>
      <c r="U311" s="117"/>
      <c r="V311" s="117"/>
    </row>
    <row r="312" spans="3:22" ht="15.75" customHeight="1">
      <c r="C312" s="117"/>
      <c r="D312" s="115"/>
      <c r="E312" s="115"/>
      <c r="F312" s="115"/>
      <c r="G312" s="117"/>
      <c r="H312" s="157"/>
      <c r="I312" s="117"/>
      <c r="J312" s="117"/>
      <c r="K312" s="117"/>
      <c r="L312" s="117"/>
      <c r="M312" s="117"/>
      <c r="N312" s="117"/>
      <c r="O312" s="117"/>
      <c r="P312" s="117"/>
      <c r="Q312" s="117"/>
      <c r="R312" s="117"/>
      <c r="S312" s="117"/>
      <c r="T312" s="117"/>
      <c r="U312" s="117"/>
      <c r="V312" s="117"/>
    </row>
    <row r="313" spans="3:22" ht="15.75" customHeight="1">
      <c r="C313" s="117"/>
      <c r="D313" s="115"/>
      <c r="E313" s="115"/>
      <c r="F313" s="115"/>
      <c r="G313" s="117"/>
      <c r="H313" s="157"/>
      <c r="I313" s="117"/>
      <c r="J313" s="117"/>
      <c r="K313" s="117"/>
      <c r="L313" s="117"/>
      <c r="M313" s="117"/>
      <c r="N313" s="117"/>
      <c r="O313" s="117"/>
      <c r="P313" s="117"/>
      <c r="Q313" s="117"/>
      <c r="R313" s="117"/>
      <c r="S313" s="117"/>
      <c r="T313" s="117"/>
      <c r="U313" s="117"/>
      <c r="V313" s="117"/>
    </row>
    <row r="314" spans="3:22" ht="15.75" customHeight="1">
      <c r="C314" s="117"/>
      <c r="D314" s="115"/>
      <c r="E314" s="115"/>
      <c r="F314" s="115"/>
      <c r="G314" s="117"/>
      <c r="H314" s="157"/>
      <c r="I314" s="117"/>
      <c r="J314" s="117"/>
      <c r="K314" s="117"/>
      <c r="L314" s="117"/>
      <c r="M314" s="117"/>
      <c r="N314" s="117"/>
      <c r="O314" s="117"/>
      <c r="P314" s="117"/>
      <c r="Q314" s="117"/>
      <c r="R314" s="117"/>
      <c r="S314" s="117"/>
      <c r="T314" s="117"/>
      <c r="U314" s="117"/>
      <c r="V314" s="117"/>
    </row>
    <row r="315" spans="3:22" ht="15.75" customHeight="1">
      <c r="C315" s="117"/>
      <c r="D315" s="115"/>
      <c r="E315" s="115"/>
      <c r="F315" s="115"/>
      <c r="G315" s="117"/>
      <c r="H315" s="157"/>
      <c r="I315" s="117"/>
      <c r="J315" s="117"/>
      <c r="K315" s="117"/>
      <c r="L315" s="117"/>
      <c r="M315" s="117"/>
      <c r="N315" s="117"/>
      <c r="O315" s="117"/>
      <c r="P315" s="117"/>
      <c r="Q315" s="117"/>
      <c r="R315" s="117"/>
      <c r="S315" s="117"/>
      <c r="T315" s="117"/>
      <c r="U315" s="117"/>
      <c r="V315" s="117"/>
    </row>
    <row r="316" spans="3:22" ht="15.75" customHeight="1">
      <c r="C316" s="117"/>
      <c r="D316" s="115"/>
      <c r="E316" s="115"/>
      <c r="F316" s="115"/>
      <c r="G316" s="117"/>
      <c r="H316" s="157"/>
      <c r="I316" s="117"/>
      <c r="J316" s="117"/>
      <c r="K316" s="117"/>
      <c r="L316" s="117"/>
      <c r="M316" s="117"/>
      <c r="N316" s="117"/>
      <c r="O316" s="117"/>
      <c r="P316" s="117"/>
      <c r="Q316" s="117"/>
      <c r="R316" s="117"/>
      <c r="S316" s="117"/>
      <c r="T316" s="117"/>
      <c r="U316" s="117"/>
      <c r="V316" s="117"/>
    </row>
    <row r="317" spans="3:22" ht="15.75" customHeight="1">
      <c r="C317" s="117"/>
      <c r="D317" s="115"/>
      <c r="E317" s="115"/>
      <c r="F317" s="115"/>
      <c r="G317" s="117"/>
      <c r="H317" s="157"/>
      <c r="I317" s="117"/>
      <c r="J317" s="117"/>
      <c r="K317" s="117"/>
      <c r="L317" s="117"/>
      <c r="M317" s="117"/>
      <c r="N317" s="117"/>
      <c r="O317" s="117"/>
      <c r="P317" s="117"/>
      <c r="Q317" s="117"/>
      <c r="R317" s="117"/>
      <c r="S317" s="117"/>
      <c r="T317" s="117"/>
      <c r="U317" s="117"/>
      <c r="V317" s="117"/>
    </row>
    <row r="318" spans="3:22" ht="15.75" customHeight="1">
      <c r="C318" s="117"/>
      <c r="D318" s="115"/>
      <c r="E318" s="115"/>
      <c r="F318" s="115"/>
      <c r="G318" s="117"/>
      <c r="H318" s="157"/>
      <c r="I318" s="117"/>
      <c r="J318" s="117"/>
      <c r="K318" s="117"/>
      <c r="L318" s="117"/>
      <c r="M318" s="117"/>
      <c r="N318" s="117"/>
      <c r="O318" s="117"/>
      <c r="P318" s="117"/>
      <c r="Q318" s="117"/>
      <c r="R318" s="117"/>
      <c r="S318" s="117"/>
      <c r="T318" s="117"/>
      <c r="U318" s="117"/>
      <c r="V318" s="117"/>
    </row>
    <row r="319" spans="3:22" ht="15.75" customHeight="1">
      <c r="C319" s="117"/>
      <c r="D319" s="115"/>
      <c r="E319" s="115"/>
      <c r="F319" s="115"/>
      <c r="G319" s="117"/>
      <c r="H319" s="157"/>
      <c r="I319" s="117"/>
      <c r="J319" s="117"/>
      <c r="K319" s="117"/>
      <c r="L319" s="117"/>
      <c r="M319" s="117"/>
      <c r="N319" s="117"/>
      <c r="O319" s="117"/>
      <c r="P319" s="117"/>
      <c r="Q319" s="117"/>
      <c r="R319" s="117"/>
      <c r="S319" s="117"/>
      <c r="T319" s="117"/>
      <c r="U319" s="117"/>
      <c r="V319" s="117"/>
    </row>
    <row r="320" spans="3:22" ht="15.75" customHeight="1">
      <c r="C320" s="117"/>
      <c r="D320" s="115"/>
      <c r="E320" s="115"/>
      <c r="F320" s="115"/>
      <c r="G320" s="117"/>
      <c r="H320" s="157"/>
      <c r="I320" s="117"/>
      <c r="J320" s="117"/>
      <c r="K320" s="117"/>
      <c r="L320" s="117"/>
      <c r="M320" s="117"/>
      <c r="N320" s="117"/>
      <c r="O320" s="117"/>
      <c r="P320" s="117"/>
      <c r="Q320" s="117"/>
      <c r="R320" s="117"/>
      <c r="S320" s="117"/>
      <c r="T320" s="117"/>
      <c r="U320" s="117"/>
      <c r="V320" s="117"/>
    </row>
    <row r="321" spans="3:22" ht="15.75" customHeight="1">
      <c r="C321" s="117"/>
      <c r="D321" s="115"/>
      <c r="E321" s="115"/>
      <c r="F321" s="115"/>
      <c r="G321" s="117"/>
      <c r="H321" s="157"/>
      <c r="I321" s="117"/>
      <c r="J321" s="117"/>
      <c r="K321" s="117"/>
      <c r="L321" s="117"/>
      <c r="M321" s="117"/>
      <c r="N321" s="117"/>
      <c r="O321" s="117"/>
      <c r="P321" s="117"/>
      <c r="Q321" s="117"/>
      <c r="R321" s="117"/>
      <c r="S321" s="117"/>
      <c r="T321" s="117"/>
      <c r="U321" s="117"/>
      <c r="V321" s="117"/>
    </row>
    <row r="322" spans="3:22" ht="15.75" customHeight="1">
      <c r="C322" s="117"/>
      <c r="D322" s="115"/>
      <c r="E322" s="115"/>
      <c r="F322" s="115"/>
      <c r="G322" s="117"/>
      <c r="H322" s="157"/>
      <c r="I322" s="117"/>
      <c r="J322" s="117"/>
      <c r="K322" s="117"/>
      <c r="L322" s="117"/>
      <c r="M322" s="117"/>
      <c r="N322" s="117"/>
      <c r="O322" s="117"/>
      <c r="P322" s="117"/>
      <c r="Q322" s="117"/>
      <c r="R322" s="117"/>
      <c r="S322" s="117"/>
      <c r="T322" s="117"/>
      <c r="U322" s="117"/>
      <c r="V322" s="117"/>
    </row>
    <row r="323" spans="3:22" ht="15.75" customHeight="1">
      <c r="C323" s="117"/>
      <c r="D323" s="115"/>
      <c r="E323" s="115"/>
      <c r="F323" s="115"/>
      <c r="G323" s="117"/>
      <c r="H323" s="157"/>
      <c r="I323" s="117"/>
      <c r="J323" s="117"/>
      <c r="K323" s="117"/>
      <c r="L323" s="117"/>
      <c r="M323" s="117"/>
      <c r="N323" s="117"/>
      <c r="O323" s="117"/>
      <c r="P323" s="117"/>
      <c r="Q323" s="117"/>
      <c r="R323" s="117"/>
      <c r="S323" s="117"/>
      <c r="T323" s="117"/>
      <c r="U323" s="117"/>
      <c r="V323" s="117"/>
    </row>
    <row r="324" spans="3:22" ht="15.75" customHeight="1">
      <c r="C324" s="117"/>
      <c r="D324" s="115"/>
      <c r="E324" s="115"/>
      <c r="F324" s="115"/>
      <c r="G324" s="117"/>
      <c r="H324" s="157"/>
      <c r="I324" s="117"/>
      <c r="J324" s="117"/>
      <c r="K324" s="117"/>
      <c r="L324" s="117"/>
      <c r="M324" s="117"/>
      <c r="N324" s="117"/>
      <c r="O324" s="117"/>
      <c r="P324" s="117"/>
      <c r="Q324" s="117"/>
      <c r="R324" s="117"/>
      <c r="S324" s="117"/>
      <c r="T324" s="117"/>
      <c r="U324" s="117"/>
      <c r="V324" s="117"/>
    </row>
    <row r="325" spans="3:22" ht="15.75" customHeight="1">
      <c r="C325" s="117"/>
      <c r="D325" s="115"/>
      <c r="E325" s="115"/>
      <c r="F325" s="115"/>
      <c r="G325" s="117"/>
      <c r="H325" s="157"/>
      <c r="I325" s="117"/>
      <c r="J325" s="117"/>
      <c r="K325" s="117"/>
      <c r="L325" s="117"/>
      <c r="M325" s="117"/>
      <c r="N325" s="117"/>
      <c r="O325" s="117"/>
      <c r="P325" s="117"/>
      <c r="Q325" s="117"/>
      <c r="R325" s="117"/>
      <c r="S325" s="117"/>
      <c r="T325" s="117"/>
      <c r="U325" s="117"/>
      <c r="V325" s="117"/>
    </row>
    <row r="326" spans="3:22" ht="15.75" customHeight="1">
      <c r="C326" s="117"/>
      <c r="D326" s="115"/>
      <c r="E326" s="115"/>
      <c r="F326" s="115"/>
      <c r="G326" s="117"/>
      <c r="H326" s="157"/>
      <c r="I326" s="117"/>
      <c r="J326" s="117"/>
      <c r="K326" s="117"/>
      <c r="L326" s="117"/>
      <c r="M326" s="117"/>
      <c r="N326" s="117"/>
      <c r="O326" s="117"/>
      <c r="P326" s="117"/>
      <c r="Q326" s="117"/>
      <c r="R326" s="117"/>
      <c r="S326" s="117"/>
      <c r="T326" s="117"/>
      <c r="U326" s="117"/>
      <c r="V326" s="117"/>
    </row>
    <row r="327" spans="3:22" ht="15.75" customHeight="1">
      <c r="C327" s="117"/>
      <c r="D327" s="115"/>
      <c r="E327" s="115"/>
      <c r="F327" s="115"/>
      <c r="G327" s="117"/>
      <c r="H327" s="157"/>
      <c r="I327" s="117"/>
      <c r="J327" s="117"/>
      <c r="K327" s="117"/>
      <c r="L327" s="117"/>
      <c r="M327" s="117"/>
      <c r="N327" s="117"/>
      <c r="O327" s="117"/>
      <c r="P327" s="117"/>
      <c r="Q327" s="117"/>
      <c r="R327" s="117"/>
      <c r="S327" s="117"/>
      <c r="T327" s="117"/>
      <c r="U327" s="117"/>
      <c r="V327" s="117"/>
    </row>
    <row r="328" spans="3:22" ht="15.75" customHeight="1">
      <c r="C328" s="117"/>
      <c r="D328" s="115"/>
      <c r="E328" s="115"/>
      <c r="F328" s="115"/>
      <c r="G328" s="117"/>
      <c r="H328" s="157"/>
      <c r="I328" s="117"/>
      <c r="J328" s="117"/>
      <c r="K328" s="117"/>
      <c r="L328" s="117"/>
      <c r="M328" s="117"/>
      <c r="N328" s="117"/>
      <c r="O328" s="117"/>
      <c r="P328" s="117"/>
      <c r="Q328" s="117"/>
      <c r="R328" s="117"/>
      <c r="S328" s="117"/>
      <c r="T328" s="117"/>
      <c r="U328" s="117"/>
      <c r="V328" s="117"/>
    </row>
    <row r="329" spans="3:22" ht="15.75" customHeight="1">
      <c r="C329" s="117"/>
      <c r="D329" s="115"/>
      <c r="E329" s="115"/>
      <c r="F329" s="115"/>
      <c r="G329" s="117"/>
      <c r="H329" s="157"/>
      <c r="I329" s="117"/>
      <c r="J329" s="117"/>
      <c r="K329" s="117"/>
      <c r="L329" s="117"/>
      <c r="M329" s="117"/>
      <c r="N329" s="117"/>
      <c r="O329" s="117"/>
      <c r="P329" s="117"/>
      <c r="Q329" s="117"/>
      <c r="R329" s="117"/>
      <c r="S329" s="117"/>
      <c r="T329" s="117"/>
      <c r="U329" s="117"/>
      <c r="V329" s="117"/>
    </row>
    <row r="330" spans="3:22" ht="15.75" customHeight="1">
      <c r="C330" s="117"/>
      <c r="D330" s="115"/>
      <c r="E330" s="115"/>
      <c r="F330" s="115"/>
      <c r="G330" s="117"/>
      <c r="H330" s="157"/>
      <c r="I330" s="117"/>
      <c r="J330" s="117"/>
      <c r="K330" s="117"/>
      <c r="L330" s="117"/>
      <c r="M330" s="117"/>
      <c r="N330" s="117"/>
      <c r="O330" s="117"/>
      <c r="P330" s="117"/>
      <c r="Q330" s="117"/>
      <c r="R330" s="117"/>
      <c r="S330" s="117"/>
      <c r="T330" s="117"/>
      <c r="U330" s="117"/>
      <c r="V330" s="117"/>
    </row>
    <row r="331" spans="3:22" ht="15.75" customHeight="1">
      <c r="C331" s="117"/>
      <c r="D331" s="115"/>
      <c r="E331" s="115"/>
      <c r="F331" s="115"/>
      <c r="G331" s="117"/>
      <c r="H331" s="157"/>
      <c r="I331" s="117"/>
      <c r="J331" s="117"/>
      <c r="K331" s="117"/>
      <c r="L331" s="117"/>
      <c r="M331" s="117"/>
      <c r="N331" s="117"/>
      <c r="O331" s="117"/>
      <c r="P331" s="117"/>
      <c r="Q331" s="117"/>
      <c r="R331" s="117"/>
      <c r="S331" s="117"/>
      <c r="T331" s="117"/>
      <c r="U331" s="117"/>
      <c r="V331" s="117"/>
    </row>
    <row r="332" spans="3:22" ht="15.75" customHeight="1">
      <c r="C332" s="117"/>
      <c r="D332" s="115"/>
      <c r="E332" s="115"/>
      <c r="F332" s="115"/>
      <c r="G332" s="117"/>
      <c r="H332" s="157"/>
      <c r="I332" s="117"/>
      <c r="J332" s="117"/>
      <c r="K332" s="117"/>
      <c r="L332" s="117"/>
      <c r="M332" s="117"/>
      <c r="N332" s="117"/>
      <c r="O332" s="117"/>
      <c r="P332" s="117"/>
      <c r="Q332" s="117"/>
      <c r="R332" s="117"/>
      <c r="S332" s="117"/>
      <c r="T332" s="117"/>
      <c r="U332" s="117"/>
      <c r="V332" s="117"/>
    </row>
    <row r="333" spans="3:22" ht="15.75" customHeight="1">
      <c r="C333" s="117"/>
      <c r="D333" s="115"/>
      <c r="E333" s="115"/>
      <c r="F333" s="115"/>
      <c r="G333" s="117"/>
      <c r="H333" s="157"/>
      <c r="I333" s="117"/>
      <c r="J333" s="117"/>
      <c r="K333" s="117"/>
      <c r="L333" s="117"/>
      <c r="M333" s="117"/>
      <c r="N333" s="117"/>
      <c r="O333" s="117"/>
      <c r="P333" s="117"/>
      <c r="Q333" s="117"/>
      <c r="R333" s="117"/>
      <c r="S333" s="117"/>
      <c r="T333" s="117"/>
      <c r="U333" s="117"/>
      <c r="V333" s="117"/>
    </row>
    <row r="334" spans="3:22" ht="15.75" customHeight="1">
      <c r="C334" s="117"/>
      <c r="D334" s="115"/>
      <c r="E334" s="115"/>
      <c r="F334" s="115"/>
      <c r="G334" s="117"/>
      <c r="H334" s="157"/>
      <c r="I334" s="117"/>
      <c r="J334" s="117"/>
      <c r="K334" s="117"/>
      <c r="L334" s="117"/>
      <c r="M334" s="117"/>
      <c r="N334" s="117"/>
      <c r="O334" s="117"/>
      <c r="P334" s="117"/>
      <c r="Q334" s="117"/>
      <c r="R334" s="117"/>
      <c r="S334" s="117"/>
      <c r="T334" s="117"/>
      <c r="U334" s="117"/>
      <c r="V334" s="117"/>
    </row>
    <row r="335" spans="3:22" ht="15.75" customHeight="1">
      <c r="C335" s="117"/>
      <c r="D335" s="115"/>
      <c r="E335" s="115"/>
      <c r="F335" s="115"/>
      <c r="G335" s="117"/>
      <c r="H335" s="157"/>
      <c r="I335" s="117"/>
      <c r="J335" s="117"/>
      <c r="K335" s="117"/>
      <c r="L335" s="117"/>
      <c r="M335" s="117"/>
      <c r="N335" s="117"/>
      <c r="O335" s="117"/>
      <c r="P335" s="117"/>
      <c r="Q335" s="117"/>
      <c r="R335" s="117"/>
      <c r="S335" s="117"/>
      <c r="T335" s="117"/>
      <c r="U335" s="117"/>
      <c r="V335" s="117"/>
    </row>
    <row r="336" spans="3:22" ht="15.75" customHeight="1">
      <c r="C336" s="117"/>
      <c r="D336" s="115"/>
      <c r="E336" s="115"/>
      <c r="F336" s="115"/>
      <c r="G336" s="117"/>
      <c r="H336" s="157"/>
      <c r="I336" s="117"/>
      <c r="J336" s="117"/>
      <c r="K336" s="117"/>
      <c r="L336" s="117"/>
      <c r="M336" s="117"/>
      <c r="N336" s="117"/>
      <c r="O336" s="117"/>
      <c r="P336" s="117"/>
      <c r="Q336" s="117"/>
      <c r="R336" s="117"/>
      <c r="S336" s="117"/>
      <c r="T336" s="117"/>
      <c r="U336" s="117"/>
      <c r="V336" s="117"/>
    </row>
    <row r="337" spans="3:22" ht="15.75" customHeight="1">
      <c r="C337" s="117"/>
      <c r="D337" s="115"/>
      <c r="E337" s="115"/>
      <c r="F337" s="115"/>
      <c r="G337" s="117"/>
      <c r="H337" s="157"/>
      <c r="I337" s="117"/>
      <c r="J337" s="117"/>
      <c r="K337" s="117"/>
      <c r="L337" s="117"/>
      <c r="M337" s="117"/>
      <c r="N337" s="117"/>
      <c r="O337" s="117"/>
      <c r="P337" s="117"/>
      <c r="Q337" s="117"/>
      <c r="R337" s="117"/>
      <c r="S337" s="117"/>
      <c r="T337" s="117"/>
      <c r="U337" s="117"/>
      <c r="V337" s="117"/>
    </row>
    <row r="338" spans="3:22" ht="15.75" customHeight="1">
      <c r="C338" s="117"/>
      <c r="D338" s="115"/>
      <c r="E338" s="115"/>
      <c r="F338" s="115"/>
      <c r="G338" s="117"/>
      <c r="H338" s="157"/>
      <c r="I338" s="117"/>
      <c r="J338" s="117"/>
      <c r="K338" s="117"/>
      <c r="L338" s="117"/>
      <c r="M338" s="117"/>
      <c r="N338" s="117"/>
      <c r="O338" s="117"/>
      <c r="P338" s="117"/>
      <c r="Q338" s="117"/>
      <c r="R338" s="117"/>
      <c r="S338" s="117"/>
      <c r="T338" s="117"/>
      <c r="U338" s="117"/>
      <c r="V338" s="117"/>
    </row>
    <row r="339" spans="3:22" ht="15.75" customHeight="1">
      <c r="C339" s="117"/>
      <c r="D339" s="115"/>
      <c r="E339" s="115"/>
      <c r="F339" s="115"/>
      <c r="G339" s="117"/>
      <c r="H339" s="157"/>
      <c r="I339" s="117"/>
      <c r="J339" s="117"/>
      <c r="K339" s="117"/>
      <c r="L339" s="117"/>
      <c r="M339" s="117"/>
      <c r="N339" s="117"/>
      <c r="O339" s="117"/>
      <c r="P339" s="117"/>
      <c r="Q339" s="117"/>
      <c r="R339" s="117"/>
      <c r="S339" s="117"/>
      <c r="T339" s="117"/>
      <c r="U339" s="117"/>
      <c r="V339" s="117"/>
    </row>
    <row r="340" spans="3:22" ht="15.75" customHeight="1">
      <c r="C340" s="117"/>
      <c r="D340" s="115"/>
      <c r="E340" s="115"/>
      <c r="F340" s="115"/>
      <c r="G340" s="117"/>
      <c r="H340" s="157"/>
      <c r="I340" s="117"/>
      <c r="J340" s="117"/>
      <c r="K340" s="117"/>
      <c r="L340" s="117"/>
      <c r="M340" s="117"/>
      <c r="N340" s="117"/>
      <c r="O340" s="117"/>
      <c r="P340" s="117"/>
      <c r="Q340" s="117"/>
      <c r="R340" s="117"/>
      <c r="S340" s="117"/>
      <c r="T340" s="117"/>
      <c r="U340" s="117"/>
      <c r="V340" s="117"/>
    </row>
    <row r="341" spans="3:22" ht="15.75" customHeight="1">
      <c r="C341" s="117"/>
      <c r="D341" s="115"/>
      <c r="E341" s="115"/>
      <c r="F341" s="115"/>
      <c r="G341" s="117"/>
      <c r="H341" s="157"/>
      <c r="I341" s="117"/>
      <c r="J341" s="117"/>
      <c r="K341" s="117"/>
      <c r="L341" s="117"/>
      <c r="M341" s="117"/>
      <c r="N341" s="117"/>
      <c r="O341" s="117"/>
      <c r="P341" s="117"/>
      <c r="Q341" s="117"/>
      <c r="R341" s="117"/>
      <c r="S341" s="117"/>
      <c r="T341" s="117"/>
      <c r="U341" s="117"/>
      <c r="V341" s="117"/>
    </row>
    <row r="342" spans="3:22" ht="15.75" customHeight="1">
      <c r="C342" s="117"/>
      <c r="D342" s="115"/>
      <c r="E342" s="115"/>
      <c r="F342" s="115"/>
      <c r="G342" s="117"/>
      <c r="H342" s="157"/>
      <c r="I342" s="117"/>
      <c r="J342" s="117"/>
      <c r="K342" s="117"/>
      <c r="L342" s="117"/>
      <c r="M342" s="117"/>
      <c r="N342" s="117"/>
      <c r="O342" s="117"/>
      <c r="P342" s="117"/>
      <c r="Q342" s="117"/>
      <c r="R342" s="117"/>
      <c r="S342" s="117"/>
      <c r="T342" s="117"/>
      <c r="U342" s="117"/>
      <c r="V342" s="117"/>
    </row>
    <row r="343" spans="3:22" ht="15.75" customHeight="1">
      <c r="C343" s="117"/>
      <c r="D343" s="115"/>
      <c r="E343" s="115"/>
      <c r="F343" s="115"/>
      <c r="G343" s="117"/>
      <c r="H343" s="157"/>
      <c r="I343" s="117"/>
      <c r="J343" s="117"/>
      <c r="K343" s="117"/>
      <c r="L343" s="117"/>
      <c r="M343" s="117"/>
      <c r="N343" s="117"/>
      <c r="O343" s="117"/>
      <c r="P343" s="117"/>
      <c r="Q343" s="117"/>
      <c r="R343" s="117"/>
      <c r="S343" s="117"/>
      <c r="T343" s="117"/>
      <c r="U343" s="117"/>
      <c r="V343" s="117"/>
    </row>
    <row r="344" spans="3:22" ht="15.75" customHeight="1">
      <c r="C344" s="117"/>
      <c r="D344" s="115"/>
      <c r="E344" s="115"/>
      <c r="F344" s="115"/>
      <c r="G344" s="117"/>
      <c r="H344" s="157"/>
      <c r="I344" s="117"/>
      <c r="J344" s="117"/>
      <c r="K344" s="117"/>
      <c r="L344" s="117"/>
      <c r="M344" s="117"/>
      <c r="N344" s="117"/>
      <c r="O344" s="117"/>
      <c r="P344" s="117"/>
      <c r="Q344" s="117"/>
      <c r="R344" s="117"/>
      <c r="S344" s="117"/>
      <c r="T344" s="117"/>
      <c r="U344" s="117"/>
      <c r="V344" s="117"/>
    </row>
    <row r="345" spans="3:22" ht="15.75" customHeight="1">
      <c r="C345" s="117"/>
      <c r="D345" s="115"/>
      <c r="E345" s="115"/>
      <c r="F345" s="115"/>
      <c r="G345" s="117"/>
      <c r="H345" s="157"/>
      <c r="I345" s="117"/>
      <c r="J345" s="117"/>
      <c r="K345" s="117"/>
      <c r="L345" s="117"/>
      <c r="M345" s="117"/>
      <c r="N345" s="117"/>
      <c r="O345" s="117"/>
      <c r="P345" s="117"/>
      <c r="Q345" s="117"/>
      <c r="R345" s="117"/>
      <c r="S345" s="117"/>
      <c r="T345" s="117"/>
      <c r="U345" s="117"/>
      <c r="V345" s="117"/>
    </row>
    <row r="346" spans="3:22" ht="15.75" customHeight="1">
      <c r="C346" s="117"/>
      <c r="D346" s="115"/>
      <c r="E346" s="115"/>
      <c r="F346" s="115"/>
      <c r="G346" s="117"/>
      <c r="H346" s="157"/>
      <c r="I346" s="117"/>
      <c r="J346" s="117"/>
      <c r="K346" s="117"/>
      <c r="L346" s="117"/>
      <c r="M346" s="117"/>
      <c r="N346" s="117"/>
      <c r="O346" s="117"/>
      <c r="P346" s="117"/>
      <c r="Q346" s="117"/>
      <c r="R346" s="117"/>
      <c r="S346" s="117"/>
      <c r="T346" s="117"/>
      <c r="U346" s="117"/>
      <c r="V346" s="117"/>
    </row>
    <row r="347" spans="3:22" ht="15.75" customHeight="1">
      <c r="C347" s="117"/>
      <c r="D347" s="115"/>
      <c r="E347" s="115"/>
      <c r="F347" s="115"/>
      <c r="G347" s="117"/>
      <c r="H347" s="157"/>
      <c r="I347" s="117"/>
      <c r="J347" s="117"/>
      <c r="K347" s="117"/>
      <c r="L347" s="117"/>
      <c r="M347" s="117"/>
      <c r="N347" s="117"/>
      <c r="O347" s="117"/>
      <c r="P347" s="117"/>
      <c r="Q347" s="117"/>
      <c r="R347" s="117"/>
      <c r="S347" s="117"/>
      <c r="T347" s="117"/>
      <c r="U347" s="117"/>
      <c r="V347" s="117"/>
    </row>
    <row r="348" spans="3:22" ht="15.75" customHeight="1">
      <c r="C348" s="117"/>
      <c r="D348" s="115"/>
      <c r="E348" s="115"/>
      <c r="F348" s="115"/>
      <c r="G348" s="117"/>
      <c r="H348" s="157"/>
      <c r="I348" s="117"/>
      <c r="J348" s="117"/>
      <c r="K348" s="117"/>
      <c r="L348" s="117"/>
      <c r="M348" s="117"/>
      <c r="N348" s="117"/>
      <c r="O348" s="117"/>
      <c r="P348" s="117"/>
      <c r="Q348" s="117"/>
      <c r="R348" s="117"/>
      <c r="S348" s="117"/>
      <c r="T348" s="117"/>
      <c r="U348" s="117"/>
      <c r="V348" s="117"/>
    </row>
    <row r="349" spans="3:22" ht="15.75" customHeight="1">
      <c r="C349" s="117"/>
      <c r="D349" s="115"/>
      <c r="E349" s="115"/>
      <c r="F349" s="115"/>
      <c r="G349" s="117"/>
      <c r="H349" s="157"/>
      <c r="I349" s="117"/>
      <c r="J349" s="117"/>
      <c r="K349" s="117"/>
      <c r="L349" s="117"/>
      <c r="M349" s="117"/>
      <c r="N349" s="117"/>
      <c r="O349" s="117"/>
      <c r="P349" s="117"/>
      <c r="Q349" s="117"/>
      <c r="R349" s="117"/>
      <c r="S349" s="117"/>
      <c r="T349" s="117"/>
      <c r="U349" s="117"/>
      <c r="V349" s="117"/>
    </row>
    <row r="350" spans="3:22" ht="15.75" customHeight="1">
      <c r="C350" s="117"/>
      <c r="D350" s="115"/>
      <c r="E350" s="115"/>
      <c r="F350" s="115"/>
      <c r="G350" s="117"/>
      <c r="H350" s="157"/>
      <c r="I350" s="117"/>
      <c r="J350" s="117"/>
      <c r="K350" s="117"/>
      <c r="L350" s="117"/>
      <c r="M350" s="117"/>
      <c r="N350" s="117"/>
      <c r="O350" s="117"/>
      <c r="P350" s="117"/>
      <c r="Q350" s="117"/>
      <c r="R350" s="117"/>
      <c r="S350" s="117"/>
      <c r="T350" s="117"/>
      <c r="U350" s="117"/>
      <c r="V350" s="117"/>
    </row>
    <row r="351" spans="3:22" ht="15.75" customHeight="1">
      <c r="C351" s="117"/>
      <c r="D351" s="115"/>
      <c r="E351" s="115"/>
      <c r="F351" s="115"/>
      <c r="G351" s="117"/>
      <c r="H351" s="157"/>
      <c r="I351" s="117"/>
      <c r="J351" s="117"/>
      <c r="K351" s="117"/>
      <c r="L351" s="117"/>
      <c r="M351" s="117"/>
      <c r="N351" s="117"/>
      <c r="O351" s="117"/>
      <c r="P351" s="117"/>
      <c r="Q351" s="117"/>
      <c r="R351" s="117"/>
      <c r="S351" s="117"/>
      <c r="T351" s="117"/>
      <c r="U351" s="117"/>
      <c r="V351" s="117"/>
    </row>
    <row r="352" spans="3:22" ht="15.75" customHeight="1">
      <c r="C352" s="117"/>
      <c r="D352" s="115"/>
      <c r="E352" s="115"/>
      <c r="F352" s="115"/>
      <c r="G352" s="117"/>
      <c r="H352" s="157"/>
      <c r="I352" s="117"/>
      <c r="J352" s="117"/>
      <c r="K352" s="117"/>
      <c r="L352" s="117"/>
      <c r="M352" s="117"/>
      <c r="N352" s="117"/>
      <c r="O352" s="117"/>
      <c r="P352" s="117"/>
      <c r="Q352" s="117"/>
      <c r="R352" s="117"/>
      <c r="S352" s="117"/>
      <c r="T352" s="117"/>
      <c r="U352" s="117"/>
      <c r="V352" s="117"/>
    </row>
    <row r="353" spans="3:22" ht="15.75" customHeight="1">
      <c r="C353" s="117"/>
      <c r="D353" s="115"/>
      <c r="E353" s="115"/>
      <c r="F353" s="115"/>
      <c r="G353" s="117"/>
      <c r="H353" s="157"/>
      <c r="I353" s="117"/>
      <c r="J353" s="117"/>
      <c r="K353" s="117"/>
      <c r="L353" s="117"/>
      <c r="M353" s="117"/>
      <c r="N353" s="117"/>
      <c r="O353" s="117"/>
      <c r="P353" s="117"/>
      <c r="Q353" s="117"/>
      <c r="R353" s="117"/>
      <c r="S353" s="117"/>
      <c r="T353" s="117"/>
      <c r="U353" s="117"/>
      <c r="V353" s="117"/>
    </row>
    <row r="354" spans="3:22" ht="15.75" customHeight="1">
      <c r="C354" s="117"/>
      <c r="D354" s="115"/>
      <c r="E354" s="115"/>
      <c r="F354" s="115"/>
      <c r="G354" s="117"/>
      <c r="H354" s="157"/>
      <c r="I354" s="117"/>
      <c r="J354" s="117"/>
      <c r="K354" s="117"/>
      <c r="L354" s="117"/>
      <c r="M354" s="117"/>
      <c r="N354" s="117"/>
      <c r="O354" s="117"/>
      <c r="P354" s="117"/>
      <c r="Q354" s="117"/>
      <c r="R354" s="117"/>
      <c r="S354" s="117"/>
      <c r="T354" s="117"/>
      <c r="U354" s="117"/>
      <c r="V354" s="117"/>
    </row>
    <row r="355" spans="3:22" ht="15.75" customHeight="1">
      <c r="C355" s="117"/>
      <c r="D355" s="115"/>
      <c r="E355" s="115"/>
      <c r="F355" s="115"/>
      <c r="G355" s="117"/>
      <c r="H355" s="157"/>
      <c r="I355" s="117"/>
      <c r="J355" s="117"/>
      <c r="K355" s="117"/>
      <c r="L355" s="117"/>
      <c r="M355" s="117"/>
      <c r="N355" s="117"/>
      <c r="O355" s="117"/>
      <c r="P355" s="117"/>
      <c r="Q355" s="117"/>
      <c r="R355" s="117"/>
      <c r="S355" s="117"/>
      <c r="T355" s="117"/>
      <c r="U355" s="117"/>
      <c r="V355" s="117"/>
    </row>
    <row r="356" spans="3:22" ht="15.75" customHeight="1">
      <c r="C356" s="117"/>
      <c r="D356" s="115"/>
      <c r="E356" s="115"/>
      <c r="F356" s="115"/>
      <c r="G356" s="117"/>
      <c r="H356" s="157"/>
      <c r="I356" s="117"/>
      <c r="J356" s="117"/>
      <c r="K356" s="117"/>
      <c r="L356" s="117"/>
      <c r="M356" s="117"/>
      <c r="N356" s="117"/>
      <c r="O356" s="117"/>
      <c r="P356" s="117"/>
      <c r="Q356" s="117"/>
      <c r="R356" s="117"/>
      <c r="S356" s="117"/>
      <c r="T356" s="117"/>
      <c r="U356" s="117"/>
      <c r="V356" s="117"/>
    </row>
    <row r="357" spans="3:22" ht="15.75" customHeight="1">
      <c r="C357" s="117"/>
      <c r="D357" s="115"/>
      <c r="E357" s="115"/>
      <c r="F357" s="115"/>
      <c r="G357" s="117"/>
      <c r="H357" s="157"/>
      <c r="I357" s="117"/>
      <c r="J357" s="117"/>
      <c r="K357" s="117"/>
      <c r="L357" s="117"/>
      <c r="M357" s="117"/>
      <c r="N357" s="117"/>
      <c r="O357" s="117"/>
      <c r="P357" s="117"/>
      <c r="Q357" s="117"/>
      <c r="R357" s="117"/>
      <c r="S357" s="117"/>
      <c r="T357" s="117"/>
      <c r="U357" s="117"/>
      <c r="V357" s="117"/>
    </row>
    <row r="358" spans="3:22" ht="15.75" customHeight="1">
      <c r="C358" s="117"/>
      <c r="D358" s="115"/>
      <c r="E358" s="115"/>
      <c r="F358" s="115"/>
      <c r="G358" s="117"/>
      <c r="H358" s="157"/>
      <c r="I358" s="117"/>
      <c r="J358" s="117"/>
      <c r="K358" s="117"/>
      <c r="L358" s="117"/>
      <c r="M358" s="117"/>
      <c r="N358" s="117"/>
      <c r="O358" s="117"/>
      <c r="P358" s="117"/>
      <c r="Q358" s="117"/>
      <c r="R358" s="117"/>
      <c r="S358" s="117"/>
      <c r="T358" s="117"/>
      <c r="U358" s="117"/>
      <c r="V358" s="117"/>
    </row>
    <row r="359" spans="3:22" ht="15.75" customHeight="1">
      <c r="C359" s="117"/>
      <c r="D359" s="115"/>
      <c r="E359" s="115"/>
      <c r="F359" s="115"/>
      <c r="G359" s="117"/>
      <c r="H359" s="157"/>
      <c r="I359" s="117"/>
      <c r="J359" s="117"/>
      <c r="K359" s="117"/>
      <c r="L359" s="117"/>
      <c r="M359" s="117"/>
      <c r="N359" s="117"/>
      <c r="O359" s="117"/>
      <c r="P359" s="117"/>
      <c r="Q359" s="117"/>
      <c r="R359" s="117"/>
      <c r="S359" s="117"/>
      <c r="T359" s="117"/>
      <c r="U359" s="117"/>
      <c r="V359" s="117"/>
    </row>
    <row r="360" spans="3:22" ht="15.75" customHeight="1">
      <c r="C360" s="117"/>
      <c r="D360" s="115"/>
      <c r="E360" s="115"/>
      <c r="F360" s="115"/>
      <c r="G360" s="117"/>
      <c r="H360" s="157"/>
      <c r="I360" s="117"/>
      <c r="J360" s="117"/>
      <c r="K360" s="117"/>
      <c r="L360" s="117"/>
      <c r="M360" s="117"/>
      <c r="N360" s="117"/>
      <c r="O360" s="117"/>
      <c r="P360" s="117"/>
      <c r="Q360" s="117"/>
      <c r="R360" s="117"/>
      <c r="S360" s="117"/>
      <c r="T360" s="117"/>
      <c r="U360" s="117"/>
      <c r="V360" s="117"/>
    </row>
    <row r="361" spans="3:22" ht="15.75" customHeight="1">
      <c r="C361" s="117"/>
      <c r="D361" s="115"/>
      <c r="E361" s="115"/>
      <c r="F361" s="115"/>
      <c r="G361" s="117"/>
      <c r="H361" s="157"/>
      <c r="I361" s="117"/>
      <c r="J361" s="117"/>
      <c r="K361" s="117"/>
      <c r="L361" s="117"/>
      <c r="M361" s="117"/>
      <c r="N361" s="117"/>
      <c r="O361" s="117"/>
      <c r="P361" s="117"/>
      <c r="Q361" s="117"/>
      <c r="R361" s="117"/>
      <c r="S361" s="117"/>
      <c r="T361" s="117"/>
      <c r="U361" s="117"/>
      <c r="V361" s="117"/>
    </row>
    <row r="362" spans="3:22" ht="15.75" customHeight="1">
      <c r="C362" s="117"/>
      <c r="D362" s="115"/>
      <c r="E362" s="115"/>
      <c r="F362" s="115"/>
      <c r="G362" s="117"/>
      <c r="H362" s="157"/>
      <c r="I362" s="117"/>
      <c r="J362" s="117"/>
      <c r="K362" s="117"/>
      <c r="L362" s="117"/>
      <c r="M362" s="117"/>
      <c r="N362" s="117"/>
      <c r="O362" s="117"/>
      <c r="P362" s="117"/>
      <c r="Q362" s="117"/>
      <c r="R362" s="117"/>
      <c r="S362" s="117"/>
      <c r="T362" s="117"/>
      <c r="U362" s="117"/>
      <c r="V362" s="117"/>
    </row>
    <row r="363" spans="3:22" ht="15.75" customHeight="1">
      <c r="C363" s="117"/>
      <c r="D363" s="115"/>
      <c r="E363" s="115"/>
      <c r="F363" s="115"/>
      <c r="G363" s="117"/>
      <c r="H363" s="157"/>
      <c r="I363" s="117"/>
      <c r="J363" s="117"/>
      <c r="K363" s="117"/>
      <c r="L363" s="117"/>
      <c r="M363" s="117"/>
      <c r="N363" s="117"/>
      <c r="O363" s="117"/>
      <c r="P363" s="117"/>
      <c r="Q363" s="117"/>
      <c r="R363" s="117"/>
      <c r="S363" s="117"/>
      <c r="T363" s="117"/>
      <c r="U363" s="117"/>
      <c r="V363" s="117"/>
    </row>
    <row r="364" spans="3:22" ht="15.75" customHeight="1">
      <c r="C364" s="117"/>
      <c r="D364" s="115"/>
      <c r="E364" s="115"/>
      <c r="F364" s="115"/>
      <c r="G364" s="117"/>
      <c r="H364" s="157"/>
      <c r="I364" s="117"/>
      <c r="J364" s="117"/>
      <c r="K364" s="117"/>
      <c r="L364" s="117"/>
      <c r="M364" s="117"/>
      <c r="N364" s="117"/>
      <c r="O364" s="117"/>
      <c r="P364" s="117"/>
      <c r="Q364" s="117"/>
      <c r="R364" s="117"/>
      <c r="S364" s="117"/>
      <c r="T364" s="117"/>
      <c r="U364" s="117"/>
      <c r="V364" s="117"/>
    </row>
    <row r="365" spans="3:22" ht="15.75" customHeight="1">
      <c r="C365" s="117"/>
      <c r="D365" s="115"/>
      <c r="E365" s="115"/>
      <c r="F365" s="115"/>
      <c r="G365" s="117"/>
      <c r="H365" s="157"/>
      <c r="I365" s="117"/>
      <c r="J365" s="117"/>
      <c r="K365" s="117"/>
      <c r="L365" s="117"/>
      <c r="M365" s="117"/>
      <c r="N365" s="117"/>
      <c r="O365" s="117"/>
      <c r="P365" s="117"/>
      <c r="Q365" s="117"/>
      <c r="R365" s="117"/>
      <c r="S365" s="117"/>
      <c r="T365" s="117"/>
      <c r="U365" s="117"/>
      <c r="V365" s="117"/>
    </row>
    <row r="366" spans="3:22" ht="15.75" customHeight="1">
      <c r="C366" s="117"/>
      <c r="D366" s="115"/>
      <c r="E366" s="115"/>
      <c r="F366" s="115"/>
      <c r="G366" s="117"/>
      <c r="H366" s="157"/>
      <c r="I366" s="117"/>
      <c r="J366" s="117"/>
      <c r="K366" s="117"/>
      <c r="L366" s="117"/>
      <c r="M366" s="117"/>
      <c r="N366" s="117"/>
      <c r="O366" s="117"/>
      <c r="P366" s="117"/>
      <c r="Q366" s="117"/>
      <c r="R366" s="117"/>
      <c r="S366" s="117"/>
      <c r="T366" s="117"/>
      <c r="U366" s="117"/>
      <c r="V366" s="117"/>
    </row>
    <row r="367" spans="3:22" ht="15.75" customHeight="1">
      <c r="C367" s="117"/>
      <c r="D367" s="115"/>
      <c r="E367" s="115"/>
      <c r="F367" s="115"/>
      <c r="G367" s="117"/>
      <c r="H367" s="157"/>
      <c r="I367" s="117"/>
      <c r="J367" s="117"/>
      <c r="K367" s="117"/>
      <c r="L367" s="117"/>
      <c r="M367" s="117"/>
      <c r="N367" s="117"/>
      <c r="O367" s="117"/>
      <c r="P367" s="117"/>
      <c r="Q367" s="117"/>
      <c r="R367" s="117"/>
      <c r="S367" s="117"/>
      <c r="T367" s="117"/>
      <c r="U367" s="117"/>
      <c r="V367" s="117"/>
    </row>
    <row r="368" spans="3:22" ht="15.75" customHeight="1">
      <c r="C368" s="117"/>
      <c r="D368" s="115"/>
      <c r="E368" s="115"/>
      <c r="F368" s="115"/>
      <c r="G368" s="117"/>
      <c r="H368" s="157"/>
      <c r="I368" s="117"/>
      <c r="J368" s="117"/>
      <c r="K368" s="117"/>
      <c r="L368" s="117"/>
      <c r="M368" s="117"/>
      <c r="N368" s="117"/>
      <c r="O368" s="117"/>
      <c r="P368" s="117"/>
      <c r="Q368" s="117"/>
      <c r="R368" s="117"/>
      <c r="S368" s="117"/>
      <c r="T368" s="117"/>
      <c r="U368" s="117"/>
      <c r="V368" s="117"/>
    </row>
    <row r="369" spans="3:22" ht="15.75" customHeight="1">
      <c r="C369" s="117"/>
      <c r="D369" s="115"/>
      <c r="E369" s="115"/>
      <c r="F369" s="115"/>
      <c r="G369" s="117"/>
      <c r="H369" s="157"/>
      <c r="I369" s="117"/>
      <c r="J369" s="117"/>
      <c r="K369" s="117"/>
      <c r="L369" s="117"/>
      <c r="M369" s="117"/>
      <c r="N369" s="117"/>
      <c r="O369" s="117"/>
      <c r="P369" s="117"/>
      <c r="Q369" s="117"/>
      <c r="R369" s="117"/>
      <c r="S369" s="117"/>
      <c r="T369" s="117"/>
      <c r="U369" s="117"/>
      <c r="V369" s="117"/>
    </row>
    <row r="370" spans="3:22" ht="15.75" customHeight="1">
      <c r="C370" s="117"/>
      <c r="D370" s="115"/>
      <c r="E370" s="115"/>
      <c r="F370" s="115"/>
      <c r="G370" s="117"/>
      <c r="H370" s="157"/>
      <c r="I370" s="117"/>
      <c r="J370" s="117"/>
      <c r="K370" s="117"/>
      <c r="L370" s="117"/>
      <c r="M370" s="117"/>
      <c r="N370" s="117"/>
      <c r="O370" s="117"/>
      <c r="P370" s="117"/>
      <c r="Q370" s="117"/>
      <c r="R370" s="117"/>
      <c r="S370" s="117"/>
      <c r="T370" s="117"/>
      <c r="U370" s="117"/>
      <c r="V370" s="117"/>
    </row>
    <row r="371" spans="3:22" ht="15.75" customHeight="1">
      <c r="C371" s="117"/>
      <c r="D371" s="115"/>
      <c r="E371" s="115"/>
      <c r="F371" s="115"/>
      <c r="G371" s="117"/>
      <c r="H371" s="157"/>
      <c r="I371" s="117"/>
      <c r="J371" s="117"/>
      <c r="K371" s="117"/>
      <c r="L371" s="117"/>
      <c r="M371" s="117"/>
      <c r="N371" s="117"/>
      <c r="O371" s="117"/>
      <c r="P371" s="117"/>
      <c r="Q371" s="117"/>
      <c r="R371" s="117"/>
      <c r="S371" s="117"/>
      <c r="T371" s="117"/>
      <c r="U371" s="117"/>
      <c r="V371" s="117"/>
    </row>
    <row r="372" spans="3:22" ht="15.75" customHeight="1">
      <c r="C372" s="117"/>
      <c r="D372" s="115"/>
      <c r="E372" s="115"/>
      <c r="F372" s="115"/>
      <c r="G372" s="117"/>
      <c r="H372" s="157"/>
      <c r="I372" s="117"/>
      <c r="J372" s="117"/>
      <c r="K372" s="117"/>
      <c r="L372" s="117"/>
      <c r="M372" s="117"/>
      <c r="N372" s="117"/>
      <c r="O372" s="117"/>
      <c r="P372" s="117"/>
      <c r="Q372" s="117"/>
      <c r="R372" s="117"/>
      <c r="S372" s="117"/>
      <c r="T372" s="117"/>
      <c r="U372" s="117"/>
      <c r="V372" s="117"/>
    </row>
    <row r="373" spans="3:22" ht="15.75" customHeight="1">
      <c r="C373" s="117"/>
      <c r="D373" s="115"/>
      <c r="E373" s="115"/>
      <c r="F373" s="115"/>
      <c r="G373" s="117"/>
      <c r="H373" s="157"/>
      <c r="I373" s="117"/>
      <c r="J373" s="117"/>
      <c r="K373" s="117"/>
      <c r="L373" s="117"/>
      <c r="M373" s="117"/>
      <c r="N373" s="117"/>
      <c r="O373" s="117"/>
      <c r="P373" s="117"/>
      <c r="Q373" s="117"/>
      <c r="R373" s="117"/>
      <c r="S373" s="117"/>
      <c r="T373" s="117"/>
      <c r="U373" s="117"/>
      <c r="V373" s="117"/>
    </row>
    <row r="374" spans="3:22" ht="15.75" customHeight="1">
      <c r="C374" s="117"/>
      <c r="D374" s="115"/>
      <c r="E374" s="115"/>
      <c r="F374" s="115"/>
      <c r="G374" s="117"/>
      <c r="H374" s="157"/>
      <c r="I374" s="117"/>
      <c r="J374" s="117"/>
      <c r="K374" s="117"/>
      <c r="L374" s="117"/>
      <c r="M374" s="117"/>
      <c r="N374" s="117"/>
      <c r="O374" s="117"/>
      <c r="P374" s="117"/>
      <c r="Q374" s="117"/>
      <c r="R374" s="117"/>
      <c r="S374" s="117"/>
      <c r="T374" s="117"/>
      <c r="U374" s="117"/>
      <c r="V374" s="117"/>
    </row>
    <row r="375" spans="3:22" ht="15.75" customHeight="1">
      <c r="C375" s="117"/>
      <c r="D375" s="115"/>
      <c r="E375" s="115"/>
      <c r="F375" s="115"/>
      <c r="G375" s="117"/>
      <c r="H375" s="157"/>
      <c r="I375" s="117"/>
      <c r="J375" s="117"/>
      <c r="K375" s="117"/>
      <c r="L375" s="117"/>
      <c r="M375" s="117"/>
      <c r="N375" s="117"/>
      <c r="O375" s="117"/>
      <c r="P375" s="117"/>
      <c r="Q375" s="117"/>
      <c r="R375" s="117"/>
      <c r="S375" s="117"/>
      <c r="T375" s="117"/>
      <c r="U375" s="117"/>
      <c r="V375" s="117"/>
    </row>
    <row r="376" spans="3:22" ht="15.75" customHeight="1">
      <c r="C376" s="117"/>
      <c r="D376" s="115"/>
      <c r="E376" s="115"/>
      <c r="F376" s="115"/>
      <c r="G376" s="117"/>
      <c r="H376" s="157"/>
      <c r="I376" s="117"/>
      <c r="J376" s="117"/>
      <c r="K376" s="117"/>
      <c r="L376" s="117"/>
      <c r="M376" s="117"/>
      <c r="N376" s="117"/>
      <c r="O376" s="117"/>
      <c r="P376" s="117"/>
      <c r="Q376" s="117"/>
      <c r="R376" s="117"/>
      <c r="S376" s="117"/>
      <c r="T376" s="117"/>
      <c r="U376" s="117"/>
      <c r="V376" s="117"/>
    </row>
    <row r="377" spans="3:22" ht="15.75" customHeight="1">
      <c r="C377" s="117"/>
      <c r="D377" s="115"/>
      <c r="E377" s="115"/>
      <c r="F377" s="115"/>
      <c r="G377" s="117"/>
      <c r="H377" s="157"/>
      <c r="I377" s="117"/>
      <c r="J377" s="117"/>
      <c r="K377" s="117"/>
      <c r="L377" s="117"/>
      <c r="M377" s="117"/>
      <c r="N377" s="117"/>
      <c r="O377" s="117"/>
      <c r="P377" s="117"/>
      <c r="Q377" s="117"/>
      <c r="R377" s="117"/>
      <c r="S377" s="117"/>
      <c r="T377" s="117"/>
      <c r="U377" s="117"/>
      <c r="V377" s="117"/>
    </row>
    <row r="378" spans="3:22" ht="15.75" customHeight="1">
      <c r="C378" s="117"/>
      <c r="D378" s="115"/>
      <c r="E378" s="115"/>
      <c r="F378" s="115"/>
      <c r="G378" s="117"/>
      <c r="H378" s="157"/>
      <c r="I378" s="117"/>
      <c r="J378" s="117"/>
      <c r="K378" s="117"/>
      <c r="L378" s="117"/>
      <c r="M378" s="117"/>
      <c r="N378" s="117"/>
      <c r="O378" s="117"/>
      <c r="P378" s="117"/>
      <c r="Q378" s="117"/>
      <c r="R378" s="117"/>
      <c r="S378" s="117"/>
      <c r="T378" s="117"/>
      <c r="U378" s="117"/>
      <c r="V378" s="117"/>
    </row>
    <row r="379" spans="3:22" ht="15.75" customHeight="1">
      <c r="C379" s="117"/>
      <c r="D379" s="115"/>
      <c r="E379" s="115"/>
      <c r="F379" s="115"/>
      <c r="G379" s="117"/>
      <c r="H379" s="157"/>
      <c r="I379" s="117"/>
      <c r="J379" s="117"/>
      <c r="K379" s="117"/>
      <c r="L379" s="117"/>
      <c r="M379" s="117"/>
      <c r="N379" s="117"/>
      <c r="O379" s="117"/>
      <c r="P379" s="117"/>
      <c r="Q379" s="117"/>
      <c r="R379" s="117"/>
      <c r="S379" s="117"/>
      <c r="T379" s="117"/>
      <c r="U379" s="117"/>
      <c r="V379" s="117"/>
    </row>
    <row r="380" spans="3:22" ht="15.75" customHeight="1">
      <c r="C380" s="117"/>
      <c r="D380" s="115"/>
      <c r="E380" s="115"/>
      <c r="F380" s="115"/>
      <c r="G380" s="117"/>
      <c r="H380" s="157"/>
      <c r="I380" s="117"/>
      <c r="J380" s="117"/>
      <c r="K380" s="117"/>
      <c r="L380" s="117"/>
      <c r="M380" s="117"/>
      <c r="N380" s="117"/>
      <c r="O380" s="117"/>
      <c r="P380" s="117"/>
      <c r="Q380" s="117"/>
      <c r="R380" s="117"/>
      <c r="S380" s="117"/>
      <c r="T380" s="117"/>
      <c r="U380" s="117"/>
      <c r="V380" s="117"/>
    </row>
    <row r="381" spans="3:22" ht="15.75" customHeight="1">
      <c r="C381" s="117"/>
      <c r="D381" s="115"/>
      <c r="E381" s="115"/>
      <c r="F381" s="115"/>
      <c r="G381" s="117"/>
      <c r="H381" s="157"/>
      <c r="I381" s="117"/>
      <c r="J381" s="117"/>
      <c r="K381" s="117"/>
      <c r="L381" s="117"/>
      <c r="M381" s="117"/>
      <c r="N381" s="117"/>
      <c r="O381" s="117"/>
      <c r="P381" s="117"/>
      <c r="Q381" s="117"/>
      <c r="R381" s="117"/>
      <c r="S381" s="117"/>
      <c r="T381" s="117"/>
      <c r="U381" s="117"/>
      <c r="V381" s="117"/>
    </row>
    <row r="382" spans="3:22" ht="15.75" customHeight="1">
      <c r="C382" s="117"/>
      <c r="D382" s="115"/>
      <c r="E382" s="115"/>
      <c r="F382" s="115"/>
      <c r="G382" s="117"/>
      <c r="H382" s="157"/>
      <c r="I382" s="117"/>
      <c r="J382" s="117"/>
      <c r="K382" s="117"/>
      <c r="L382" s="117"/>
      <c r="M382" s="117"/>
      <c r="N382" s="117"/>
      <c r="O382" s="117"/>
      <c r="P382" s="117"/>
      <c r="Q382" s="117"/>
      <c r="R382" s="117"/>
      <c r="S382" s="117"/>
      <c r="T382" s="117"/>
      <c r="U382" s="117"/>
      <c r="V382" s="117"/>
    </row>
    <row r="383" spans="3:22" ht="15.75" customHeight="1">
      <c r="C383" s="117"/>
      <c r="D383" s="115"/>
      <c r="E383" s="115"/>
      <c r="F383" s="115"/>
      <c r="G383" s="117"/>
      <c r="H383" s="157"/>
      <c r="I383" s="117"/>
      <c r="J383" s="117"/>
      <c r="K383" s="117"/>
      <c r="L383" s="117"/>
      <c r="M383" s="117"/>
      <c r="N383" s="117"/>
      <c r="O383" s="117"/>
      <c r="P383" s="117"/>
      <c r="Q383" s="117"/>
      <c r="R383" s="117"/>
      <c r="S383" s="117"/>
      <c r="T383" s="117"/>
      <c r="U383" s="117"/>
      <c r="V383" s="117"/>
    </row>
    <row r="384" spans="3:22" ht="15.75" customHeight="1">
      <c r="C384" s="117"/>
      <c r="D384" s="115"/>
      <c r="E384" s="115"/>
      <c r="F384" s="115"/>
      <c r="G384" s="117"/>
      <c r="H384" s="157"/>
      <c r="I384" s="117"/>
      <c r="J384" s="117"/>
      <c r="K384" s="117"/>
      <c r="L384" s="117"/>
      <c r="M384" s="117"/>
      <c r="N384" s="117"/>
      <c r="O384" s="117"/>
      <c r="P384" s="117"/>
      <c r="Q384" s="117"/>
      <c r="R384" s="117"/>
      <c r="S384" s="117"/>
      <c r="T384" s="117"/>
      <c r="U384" s="117"/>
      <c r="V384" s="117"/>
    </row>
    <row r="385" spans="3:22" ht="15.75" customHeight="1">
      <c r="C385" s="117"/>
      <c r="D385" s="115"/>
      <c r="E385" s="115"/>
      <c r="F385" s="115"/>
      <c r="G385" s="117"/>
      <c r="H385" s="157"/>
      <c r="I385" s="117"/>
      <c r="J385" s="117"/>
      <c r="K385" s="117"/>
      <c r="L385" s="117"/>
      <c r="M385" s="117"/>
      <c r="N385" s="117"/>
      <c r="O385" s="117"/>
      <c r="P385" s="117"/>
      <c r="Q385" s="117"/>
      <c r="R385" s="117"/>
      <c r="S385" s="117"/>
      <c r="T385" s="117"/>
      <c r="U385" s="117"/>
      <c r="V385" s="117"/>
    </row>
    <row r="386" spans="3:22" ht="15.75" customHeight="1">
      <c r="C386" s="117"/>
      <c r="D386" s="115"/>
      <c r="E386" s="115"/>
      <c r="F386" s="115"/>
      <c r="G386" s="117"/>
      <c r="H386" s="157"/>
      <c r="I386" s="117"/>
      <c r="J386" s="117"/>
      <c r="K386" s="117"/>
      <c r="L386" s="117"/>
      <c r="M386" s="117"/>
      <c r="N386" s="117"/>
      <c r="O386" s="117"/>
      <c r="P386" s="117"/>
      <c r="Q386" s="117"/>
      <c r="R386" s="117"/>
      <c r="S386" s="117"/>
      <c r="T386" s="117"/>
      <c r="U386" s="117"/>
      <c r="V386" s="117"/>
    </row>
    <row r="387" spans="3:22" ht="15.75" customHeight="1">
      <c r="C387" s="117"/>
      <c r="D387" s="115"/>
      <c r="E387" s="115"/>
      <c r="F387" s="115"/>
      <c r="G387" s="117"/>
      <c r="H387" s="157"/>
      <c r="I387" s="117"/>
      <c r="J387" s="117"/>
      <c r="K387" s="117"/>
      <c r="L387" s="117"/>
      <c r="M387" s="117"/>
      <c r="N387" s="117"/>
      <c r="O387" s="117"/>
      <c r="P387" s="117"/>
      <c r="Q387" s="117"/>
      <c r="R387" s="117"/>
      <c r="S387" s="117"/>
      <c r="T387" s="117"/>
      <c r="U387" s="117"/>
      <c r="V387" s="117"/>
    </row>
    <row r="388" spans="3:22" ht="15.75" customHeight="1">
      <c r="C388" s="117"/>
      <c r="D388" s="115"/>
      <c r="E388" s="115"/>
      <c r="F388" s="115"/>
      <c r="G388" s="117"/>
      <c r="H388" s="157"/>
      <c r="I388" s="117"/>
      <c r="J388" s="117"/>
      <c r="K388" s="117"/>
      <c r="L388" s="117"/>
      <c r="M388" s="117"/>
      <c r="N388" s="117"/>
      <c r="O388" s="117"/>
      <c r="P388" s="117"/>
      <c r="Q388" s="117"/>
      <c r="R388" s="117"/>
      <c r="S388" s="117"/>
      <c r="T388" s="117"/>
      <c r="U388" s="117"/>
      <c r="V388" s="117"/>
    </row>
    <row r="389" spans="3:22" ht="15.75" customHeight="1">
      <c r="C389" s="117"/>
      <c r="D389" s="115"/>
      <c r="E389" s="115"/>
      <c r="F389" s="115"/>
      <c r="G389" s="117"/>
      <c r="H389" s="157"/>
      <c r="I389" s="117"/>
      <c r="J389" s="117"/>
      <c r="K389" s="117"/>
      <c r="L389" s="117"/>
      <c r="M389" s="117"/>
      <c r="N389" s="117"/>
      <c r="O389" s="117"/>
      <c r="P389" s="117"/>
      <c r="Q389" s="117"/>
      <c r="R389" s="117"/>
      <c r="S389" s="117"/>
      <c r="T389" s="117"/>
      <c r="U389" s="117"/>
      <c r="V389" s="117"/>
    </row>
    <row r="390" spans="3:22" ht="15.75" customHeight="1">
      <c r="C390" s="117"/>
      <c r="D390" s="115"/>
      <c r="E390" s="115"/>
      <c r="F390" s="115"/>
      <c r="G390" s="117"/>
      <c r="H390" s="157"/>
      <c r="I390" s="117"/>
      <c r="J390" s="117"/>
      <c r="K390" s="117"/>
      <c r="L390" s="117"/>
      <c r="M390" s="117"/>
      <c r="N390" s="117"/>
      <c r="O390" s="117"/>
      <c r="P390" s="117"/>
      <c r="Q390" s="117"/>
      <c r="R390" s="117"/>
      <c r="S390" s="117"/>
      <c r="T390" s="117"/>
      <c r="U390" s="117"/>
      <c r="V390" s="117"/>
    </row>
    <row r="391" spans="3:22" ht="15.75" customHeight="1">
      <c r="C391" s="117"/>
      <c r="D391" s="115"/>
      <c r="E391" s="115"/>
      <c r="F391" s="115"/>
      <c r="G391" s="117"/>
      <c r="H391" s="157"/>
      <c r="I391" s="117"/>
      <c r="J391" s="117"/>
      <c r="K391" s="117"/>
      <c r="L391" s="117"/>
      <c r="M391" s="117"/>
      <c r="N391" s="117"/>
      <c r="O391" s="117"/>
      <c r="P391" s="117"/>
      <c r="Q391" s="117"/>
      <c r="R391" s="117"/>
      <c r="S391" s="117"/>
      <c r="T391" s="117"/>
      <c r="U391" s="117"/>
      <c r="V391" s="117"/>
    </row>
    <row r="392" spans="3:22" ht="15.75" customHeight="1">
      <c r="C392" s="117"/>
      <c r="D392" s="115"/>
      <c r="E392" s="115"/>
      <c r="F392" s="115"/>
      <c r="G392" s="117"/>
      <c r="H392" s="157"/>
      <c r="I392" s="117"/>
      <c r="J392" s="117"/>
      <c r="K392" s="117"/>
      <c r="L392" s="117"/>
      <c r="M392" s="117"/>
      <c r="N392" s="117"/>
      <c r="O392" s="117"/>
      <c r="P392" s="117"/>
      <c r="Q392" s="117"/>
      <c r="R392" s="117"/>
      <c r="S392" s="117"/>
      <c r="T392" s="117"/>
      <c r="U392" s="117"/>
      <c r="V392" s="117"/>
    </row>
    <row r="393" spans="3:22" ht="15.75" customHeight="1">
      <c r="C393" s="117"/>
      <c r="D393" s="115"/>
      <c r="E393" s="115"/>
      <c r="F393" s="115"/>
      <c r="G393" s="117"/>
      <c r="H393" s="157"/>
      <c r="I393" s="117"/>
      <c r="J393" s="117"/>
      <c r="K393" s="117"/>
      <c r="L393" s="117"/>
      <c r="M393" s="117"/>
      <c r="N393" s="117"/>
      <c r="O393" s="117"/>
      <c r="P393" s="117"/>
      <c r="Q393" s="117"/>
      <c r="R393" s="117"/>
      <c r="S393" s="117"/>
      <c r="T393" s="117"/>
      <c r="U393" s="117"/>
      <c r="V393" s="117"/>
    </row>
    <row r="394" spans="3:22" ht="15.75" customHeight="1">
      <c r="C394" s="117"/>
      <c r="D394" s="115"/>
      <c r="E394" s="115"/>
      <c r="F394" s="115"/>
      <c r="G394" s="117"/>
      <c r="H394" s="157"/>
      <c r="I394" s="117"/>
      <c r="J394" s="117"/>
      <c r="K394" s="117"/>
      <c r="L394" s="117"/>
      <c r="M394" s="117"/>
      <c r="N394" s="117"/>
      <c r="O394" s="117"/>
      <c r="P394" s="117"/>
      <c r="Q394" s="117"/>
      <c r="R394" s="117"/>
      <c r="S394" s="117"/>
      <c r="T394" s="117"/>
      <c r="U394" s="117"/>
      <c r="V394" s="117"/>
    </row>
    <row r="395" spans="3:22" ht="15.75" customHeight="1">
      <c r="C395" s="117"/>
      <c r="D395" s="115"/>
      <c r="E395" s="115"/>
      <c r="F395" s="115"/>
      <c r="G395" s="117"/>
      <c r="H395" s="157"/>
      <c r="I395" s="117"/>
      <c r="J395" s="117"/>
      <c r="K395" s="117"/>
      <c r="L395" s="117"/>
      <c r="M395" s="117"/>
      <c r="N395" s="117"/>
      <c r="O395" s="117"/>
      <c r="P395" s="117"/>
      <c r="Q395" s="117"/>
      <c r="R395" s="117"/>
      <c r="S395" s="117"/>
      <c r="T395" s="117"/>
      <c r="U395" s="117"/>
      <c r="V395" s="117"/>
    </row>
    <row r="396" spans="3:22" ht="15.75" customHeight="1">
      <c r="C396" s="117"/>
      <c r="D396" s="115"/>
      <c r="E396" s="115"/>
      <c r="F396" s="115"/>
      <c r="G396" s="117"/>
      <c r="H396" s="157"/>
      <c r="I396" s="117"/>
      <c r="J396" s="117"/>
      <c r="K396" s="117"/>
      <c r="L396" s="117"/>
      <c r="M396" s="117"/>
      <c r="N396" s="117"/>
      <c r="O396" s="117"/>
      <c r="P396" s="117"/>
      <c r="Q396" s="117"/>
      <c r="R396" s="117"/>
      <c r="S396" s="117"/>
      <c r="T396" s="117"/>
      <c r="U396" s="117"/>
      <c r="V396" s="117"/>
    </row>
    <row r="397" spans="3:22" ht="15.75" customHeight="1">
      <c r="C397" s="117"/>
      <c r="D397" s="115"/>
      <c r="E397" s="115"/>
      <c r="F397" s="115"/>
      <c r="G397" s="117"/>
      <c r="H397" s="157"/>
      <c r="I397" s="117"/>
      <c r="J397" s="117"/>
      <c r="K397" s="117"/>
      <c r="L397" s="117"/>
      <c r="M397" s="117"/>
      <c r="N397" s="117"/>
      <c r="O397" s="117"/>
      <c r="P397" s="117"/>
      <c r="Q397" s="117"/>
      <c r="R397" s="117"/>
      <c r="S397" s="117"/>
      <c r="T397" s="117"/>
      <c r="U397" s="117"/>
      <c r="V397" s="117"/>
    </row>
    <row r="398" spans="3:22" ht="15.75" customHeight="1">
      <c r="C398" s="117"/>
      <c r="D398" s="115"/>
      <c r="E398" s="115"/>
      <c r="F398" s="115"/>
      <c r="G398" s="117"/>
      <c r="H398" s="157"/>
      <c r="I398" s="117"/>
      <c r="J398" s="117"/>
      <c r="K398" s="117"/>
      <c r="L398" s="117"/>
      <c r="M398" s="117"/>
      <c r="N398" s="117"/>
      <c r="O398" s="117"/>
      <c r="P398" s="117"/>
      <c r="Q398" s="117"/>
      <c r="R398" s="117"/>
      <c r="S398" s="117"/>
      <c r="T398" s="117"/>
      <c r="U398" s="117"/>
      <c r="V398" s="117"/>
    </row>
    <row r="399" spans="3:22" ht="15.75" customHeight="1">
      <c r="C399" s="117"/>
      <c r="D399" s="115"/>
      <c r="E399" s="115"/>
      <c r="F399" s="115"/>
      <c r="G399" s="117"/>
      <c r="H399" s="157"/>
      <c r="I399" s="117"/>
      <c r="J399" s="117"/>
      <c r="K399" s="117"/>
      <c r="L399" s="117"/>
      <c r="M399" s="117"/>
      <c r="N399" s="117"/>
      <c r="O399" s="117"/>
      <c r="P399" s="117"/>
      <c r="Q399" s="117"/>
      <c r="R399" s="117"/>
      <c r="S399" s="117"/>
      <c r="T399" s="117"/>
      <c r="U399" s="117"/>
      <c r="V399" s="117"/>
    </row>
    <row r="400" spans="3:22" ht="15.75" customHeight="1">
      <c r="C400" s="117"/>
      <c r="D400" s="115"/>
      <c r="E400" s="115"/>
      <c r="F400" s="115"/>
      <c r="G400" s="117"/>
      <c r="H400" s="157"/>
      <c r="I400" s="117"/>
      <c r="J400" s="117"/>
      <c r="K400" s="117"/>
      <c r="L400" s="117"/>
      <c r="M400" s="117"/>
      <c r="N400" s="117"/>
      <c r="O400" s="117"/>
      <c r="P400" s="117"/>
      <c r="Q400" s="117"/>
      <c r="R400" s="117"/>
      <c r="S400" s="117"/>
      <c r="T400" s="117"/>
      <c r="U400" s="117"/>
      <c r="V400" s="117"/>
    </row>
    <row r="401" spans="3:22" ht="15.75" customHeight="1">
      <c r="C401" s="117"/>
      <c r="D401" s="115"/>
      <c r="E401" s="115"/>
      <c r="F401" s="115"/>
      <c r="G401" s="117"/>
      <c r="H401" s="157"/>
      <c r="I401" s="117"/>
      <c r="J401" s="117"/>
      <c r="K401" s="117"/>
      <c r="L401" s="117"/>
      <c r="M401" s="117"/>
      <c r="N401" s="117"/>
      <c r="O401" s="117"/>
      <c r="P401" s="117"/>
      <c r="Q401" s="117"/>
      <c r="R401" s="117"/>
      <c r="S401" s="117"/>
      <c r="T401" s="117"/>
      <c r="U401" s="117"/>
      <c r="V401" s="117"/>
    </row>
    <row r="402" spans="3:22" ht="15.75" customHeight="1">
      <c r="C402" s="117"/>
      <c r="D402" s="115"/>
      <c r="E402" s="115"/>
      <c r="F402" s="115"/>
      <c r="G402" s="117"/>
      <c r="H402" s="157"/>
      <c r="I402" s="117"/>
      <c r="J402" s="117"/>
      <c r="K402" s="117"/>
      <c r="L402" s="117"/>
      <c r="M402" s="117"/>
      <c r="N402" s="117"/>
      <c r="O402" s="117"/>
      <c r="P402" s="117"/>
      <c r="Q402" s="117"/>
      <c r="R402" s="117"/>
      <c r="S402" s="117"/>
      <c r="T402" s="117"/>
      <c r="U402" s="117"/>
      <c r="V402" s="117"/>
    </row>
    <row r="403" spans="3:22" ht="15.75" customHeight="1">
      <c r="C403" s="117"/>
      <c r="D403" s="115"/>
      <c r="E403" s="115"/>
      <c r="F403" s="115"/>
      <c r="G403" s="117"/>
      <c r="H403" s="157"/>
      <c r="I403" s="117"/>
      <c r="J403" s="117"/>
      <c r="K403" s="117"/>
      <c r="L403" s="117"/>
      <c r="M403" s="117"/>
      <c r="N403" s="117"/>
      <c r="O403" s="117"/>
      <c r="P403" s="117"/>
      <c r="Q403" s="117"/>
      <c r="R403" s="117"/>
      <c r="S403" s="117"/>
      <c r="T403" s="117"/>
      <c r="U403" s="117"/>
      <c r="V403" s="117"/>
    </row>
    <row r="404" spans="3:22" ht="15.75" customHeight="1">
      <c r="C404" s="117"/>
      <c r="D404" s="115"/>
      <c r="E404" s="115"/>
      <c r="F404" s="115"/>
      <c r="G404" s="117"/>
      <c r="H404" s="157"/>
      <c r="I404" s="117"/>
      <c r="J404" s="117"/>
      <c r="K404" s="117"/>
      <c r="L404" s="117"/>
      <c r="M404" s="117"/>
      <c r="N404" s="117"/>
      <c r="O404" s="117"/>
      <c r="P404" s="117"/>
      <c r="Q404" s="117"/>
      <c r="R404" s="117"/>
      <c r="S404" s="117"/>
      <c r="T404" s="117"/>
      <c r="U404" s="117"/>
      <c r="V404" s="117"/>
    </row>
    <row r="405" spans="3:22" ht="15.75" customHeight="1">
      <c r="C405" s="117"/>
      <c r="D405" s="115"/>
      <c r="E405" s="115"/>
      <c r="F405" s="115"/>
      <c r="G405" s="117"/>
      <c r="H405" s="157"/>
      <c r="I405" s="117"/>
      <c r="J405" s="117"/>
      <c r="K405" s="117"/>
      <c r="L405" s="117"/>
      <c r="M405" s="117"/>
      <c r="N405" s="117"/>
      <c r="O405" s="117"/>
      <c r="P405" s="117"/>
      <c r="Q405" s="117"/>
      <c r="R405" s="117"/>
      <c r="S405" s="117"/>
      <c r="T405" s="117"/>
      <c r="U405" s="117"/>
      <c r="V405" s="117"/>
    </row>
    <row r="406" spans="3:22" ht="15.75" customHeight="1">
      <c r="C406" s="117"/>
      <c r="D406" s="115"/>
      <c r="E406" s="115"/>
      <c r="F406" s="115"/>
      <c r="G406" s="117"/>
      <c r="H406" s="157"/>
      <c r="I406" s="117"/>
      <c r="J406" s="117"/>
      <c r="K406" s="117"/>
      <c r="L406" s="117"/>
      <c r="M406" s="117"/>
      <c r="N406" s="117"/>
      <c r="O406" s="117"/>
      <c r="P406" s="117"/>
      <c r="Q406" s="117"/>
      <c r="R406" s="117"/>
      <c r="S406" s="117"/>
      <c r="T406" s="117"/>
      <c r="U406" s="117"/>
      <c r="V406" s="117"/>
    </row>
    <row r="407" spans="3:22" ht="15.75" customHeight="1">
      <c r="C407" s="117"/>
      <c r="D407" s="115"/>
      <c r="E407" s="115"/>
      <c r="F407" s="115"/>
      <c r="G407" s="117"/>
      <c r="H407" s="157"/>
      <c r="I407" s="117"/>
      <c r="J407" s="117"/>
      <c r="K407" s="117"/>
      <c r="L407" s="117"/>
      <c r="M407" s="117"/>
      <c r="N407" s="117"/>
      <c r="O407" s="117"/>
      <c r="P407" s="117"/>
      <c r="Q407" s="117"/>
      <c r="R407" s="117"/>
      <c r="S407" s="117"/>
      <c r="T407" s="117"/>
      <c r="U407" s="117"/>
      <c r="V407" s="117"/>
    </row>
    <row r="408" spans="3:22" ht="15.75" customHeight="1">
      <c r="C408" s="117"/>
      <c r="D408" s="115"/>
      <c r="E408" s="115"/>
      <c r="F408" s="115"/>
      <c r="G408" s="117"/>
      <c r="H408" s="157"/>
      <c r="I408" s="117"/>
      <c r="J408" s="117"/>
      <c r="K408" s="117"/>
      <c r="L408" s="117"/>
      <c r="M408" s="117"/>
      <c r="N408" s="117"/>
      <c r="O408" s="117"/>
      <c r="P408" s="117"/>
      <c r="Q408" s="117"/>
      <c r="R408" s="117"/>
      <c r="S408" s="117"/>
      <c r="T408" s="117"/>
      <c r="U408" s="117"/>
      <c r="V408" s="117"/>
    </row>
    <row r="409" spans="3:22" ht="15.75" customHeight="1">
      <c r="C409" s="117"/>
      <c r="D409" s="115"/>
      <c r="E409" s="115"/>
      <c r="F409" s="115"/>
      <c r="G409" s="117"/>
      <c r="H409" s="157"/>
      <c r="I409" s="117"/>
      <c r="J409" s="117"/>
      <c r="K409" s="117"/>
      <c r="L409" s="117"/>
      <c r="M409" s="117"/>
      <c r="N409" s="117"/>
      <c r="O409" s="117"/>
      <c r="P409" s="117"/>
      <c r="Q409" s="117"/>
      <c r="R409" s="117"/>
      <c r="S409" s="117"/>
      <c r="T409" s="117"/>
      <c r="U409" s="117"/>
      <c r="V409" s="117"/>
    </row>
    <row r="410" spans="3:22" ht="15.75" customHeight="1">
      <c r="C410" s="117"/>
      <c r="D410" s="115"/>
      <c r="E410" s="115"/>
      <c r="F410" s="115"/>
      <c r="G410" s="117"/>
      <c r="H410" s="157"/>
      <c r="I410" s="117"/>
      <c r="J410" s="117"/>
      <c r="K410" s="117"/>
      <c r="L410" s="117"/>
      <c r="M410" s="117"/>
      <c r="N410" s="117"/>
      <c r="O410" s="117"/>
      <c r="P410" s="117"/>
      <c r="Q410" s="117"/>
      <c r="R410" s="117"/>
      <c r="S410" s="117"/>
      <c r="T410" s="117"/>
      <c r="U410" s="117"/>
      <c r="V410" s="117"/>
    </row>
    <row r="411" spans="3:22" ht="15.75" customHeight="1">
      <c r="C411" s="117"/>
      <c r="D411" s="115"/>
      <c r="E411" s="115"/>
      <c r="F411" s="115"/>
      <c r="G411" s="117"/>
      <c r="H411" s="157"/>
      <c r="I411" s="117"/>
      <c r="J411" s="117"/>
      <c r="K411" s="117"/>
      <c r="L411" s="117"/>
      <c r="M411" s="117"/>
      <c r="N411" s="117"/>
      <c r="O411" s="117"/>
      <c r="P411" s="117"/>
      <c r="Q411" s="117"/>
      <c r="R411" s="117"/>
      <c r="S411" s="117"/>
      <c r="T411" s="117"/>
      <c r="U411" s="117"/>
      <c r="V411" s="117"/>
    </row>
    <row r="412" spans="3:22" ht="15.75" customHeight="1">
      <c r="C412" s="117"/>
      <c r="D412" s="115"/>
      <c r="E412" s="115"/>
      <c r="F412" s="115"/>
      <c r="G412" s="117"/>
      <c r="H412" s="157"/>
      <c r="I412" s="117"/>
      <c r="J412" s="117"/>
      <c r="K412" s="117"/>
      <c r="L412" s="117"/>
      <c r="M412" s="117"/>
      <c r="N412" s="117"/>
      <c r="O412" s="117"/>
      <c r="P412" s="117"/>
      <c r="Q412" s="117"/>
      <c r="R412" s="117"/>
      <c r="S412" s="117"/>
      <c r="T412" s="117"/>
      <c r="U412" s="117"/>
      <c r="V412" s="117"/>
    </row>
    <row r="413" spans="3:22" ht="15.75" customHeight="1">
      <c r="C413" s="117"/>
      <c r="D413" s="115"/>
      <c r="E413" s="115"/>
      <c r="F413" s="115"/>
      <c r="G413" s="117"/>
      <c r="H413" s="157"/>
      <c r="I413" s="117"/>
      <c r="J413" s="117"/>
      <c r="K413" s="117"/>
      <c r="L413" s="117"/>
      <c r="M413" s="117"/>
      <c r="N413" s="117"/>
      <c r="O413" s="117"/>
      <c r="P413" s="117"/>
      <c r="Q413" s="117"/>
      <c r="R413" s="117"/>
      <c r="S413" s="117"/>
      <c r="T413" s="117"/>
      <c r="U413" s="117"/>
      <c r="V413" s="117"/>
    </row>
    <row r="414" spans="3:22" ht="15.75" customHeight="1">
      <c r="C414" s="117"/>
      <c r="D414" s="115"/>
      <c r="E414" s="115"/>
      <c r="F414" s="115"/>
      <c r="G414" s="117"/>
      <c r="H414" s="157"/>
      <c r="I414" s="117"/>
      <c r="J414" s="117"/>
      <c r="K414" s="117"/>
      <c r="L414" s="117"/>
      <c r="M414" s="117"/>
      <c r="N414" s="117"/>
      <c r="O414" s="117"/>
      <c r="P414" s="117"/>
      <c r="Q414" s="117"/>
      <c r="R414" s="117"/>
      <c r="S414" s="117"/>
      <c r="T414" s="117"/>
      <c r="U414" s="117"/>
      <c r="V414" s="117"/>
    </row>
    <row r="415" spans="3:22" ht="15.75" customHeight="1">
      <c r="C415" s="117"/>
      <c r="D415" s="115"/>
      <c r="E415" s="115"/>
      <c r="F415" s="115"/>
      <c r="G415" s="117"/>
      <c r="H415" s="157"/>
      <c r="I415" s="117"/>
      <c r="J415" s="117"/>
      <c r="K415" s="117"/>
      <c r="L415" s="117"/>
      <c r="M415" s="117"/>
      <c r="N415" s="117"/>
      <c r="O415" s="117"/>
      <c r="P415" s="117"/>
      <c r="Q415" s="117"/>
      <c r="R415" s="117"/>
      <c r="S415" s="117"/>
      <c r="T415" s="117"/>
      <c r="U415" s="117"/>
      <c r="V415" s="117"/>
    </row>
    <row r="416" spans="3:22" ht="15.75" customHeight="1">
      <c r="C416" s="117"/>
      <c r="D416" s="115"/>
      <c r="E416" s="115"/>
      <c r="F416" s="115"/>
      <c r="G416" s="117"/>
      <c r="H416" s="157"/>
      <c r="I416" s="117"/>
      <c r="J416" s="117"/>
      <c r="K416" s="117"/>
      <c r="L416" s="117"/>
      <c r="M416" s="117"/>
      <c r="N416" s="117"/>
      <c r="O416" s="117"/>
      <c r="P416" s="117"/>
      <c r="Q416" s="117"/>
      <c r="R416" s="117"/>
      <c r="S416" s="117"/>
      <c r="T416" s="117"/>
      <c r="U416" s="117"/>
      <c r="V416" s="117"/>
    </row>
    <row r="417" spans="3:22" ht="15.75" customHeight="1">
      <c r="C417" s="117"/>
      <c r="D417" s="115"/>
      <c r="E417" s="115"/>
      <c r="F417" s="115"/>
      <c r="G417" s="117"/>
      <c r="H417" s="157"/>
      <c r="I417" s="117"/>
      <c r="J417" s="117"/>
      <c r="K417" s="117"/>
      <c r="L417" s="117"/>
      <c r="M417" s="117"/>
      <c r="N417" s="117"/>
      <c r="O417" s="117"/>
      <c r="P417" s="117"/>
      <c r="Q417" s="117"/>
      <c r="R417" s="117"/>
      <c r="S417" s="117"/>
      <c r="T417" s="117"/>
      <c r="U417" s="117"/>
      <c r="V417" s="117"/>
    </row>
    <row r="418" spans="3:22" ht="15.75" customHeight="1">
      <c r="C418" s="117"/>
      <c r="D418" s="115"/>
      <c r="E418" s="115"/>
      <c r="F418" s="115"/>
      <c r="G418" s="117"/>
      <c r="H418" s="157"/>
      <c r="I418" s="117"/>
      <c r="J418" s="117"/>
      <c r="K418" s="117"/>
      <c r="L418" s="117"/>
      <c r="M418" s="117"/>
      <c r="N418" s="117"/>
      <c r="O418" s="117"/>
      <c r="P418" s="117"/>
      <c r="Q418" s="117"/>
      <c r="R418" s="117"/>
      <c r="S418" s="117"/>
      <c r="T418" s="117"/>
      <c r="U418" s="117"/>
      <c r="V418" s="117"/>
    </row>
    <row r="419" spans="3:22" ht="15.75" customHeight="1">
      <c r="C419" s="117"/>
      <c r="D419" s="115"/>
      <c r="E419" s="115"/>
      <c r="F419" s="115"/>
      <c r="G419" s="117"/>
      <c r="H419" s="157"/>
      <c r="I419" s="117"/>
      <c r="J419" s="117"/>
      <c r="K419" s="117"/>
      <c r="L419" s="117"/>
      <c r="M419" s="117"/>
      <c r="N419" s="117"/>
      <c r="O419" s="117"/>
      <c r="P419" s="117"/>
      <c r="Q419" s="117"/>
      <c r="R419" s="117"/>
      <c r="S419" s="117"/>
      <c r="T419" s="117"/>
      <c r="U419" s="117"/>
      <c r="V419" s="117"/>
    </row>
    <row r="420" spans="3:22" ht="15.75" customHeight="1">
      <c r="C420" s="117"/>
      <c r="D420" s="115"/>
      <c r="E420" s="115"/>
      <c r="F420" s="115"/>
      <c r="G420" s="117"/>
      <c r="H420" s="157"/>
      <c r="I420" s="117"/>
      <c r="J420" s="117"/>
      <c r="K420" s="117"/>
      <c r="L420" s="117"/>
      <c r="M420" s="117"/>
      <c r="N420" s="117"/>
      <c r="O420" s="117"/>
      <c r="P420" s="117"/>
      <c r="Q420" s="117"/>
      <c r="R420" s="117"/>
      <c r="S420" s="117"/>
      <c r="T420" s="117"/>
      <c r="U420" s="117"/>
      <c r="V420" s="117"/>
    </row>
    <row r="421" spans="3:22" ht="15.75" customHeight="1">
      <c r="C421" s="117"/>
      <c r="D421" s="115"/>
      <c r="E421" s="115"/>
      <c r="F421" s="115"/>
      <c r="G421" s="117"/>
      <c r="H421" s="157"/>
      <c r="I421" s="117"/>
      <c r="J421" s="117"/>
      <c r="K421" s="117"/>
      <c r="L421" s="117"/>
      <c r="M421" s="117"/>
      <c r="N421" s="117"/>
      <c r="O421" s="117"/>
      <c r="P421" s="117"/>
      <c r="Q421" s="117"/>
      <c r="R421" s="117"/>
      <c r="S421" s="117"/>
      <c r="T421" s="117"/>
      <c r="U421" s="117"/>
      <c r="V421" s="117"/>
    </row>
    <row r="422" spans="3:22" ht="15.75" customHeight="1">
      <c r="C422" s="117"/>
      <c r="D422" s="115"/>
      <c r="E422" s="115"/>
      <c r="F422" s="115"/>
      <c r="G422" s="117"/>
      <c r="H422" s="157"/>
      <c r="I422" s="117"/>
      <c r="J422" s="117"/>
      <c r="K422" s="117"/>
      <c r="L422" s="117"/>
      <c r="M422" s="117"/>
      <c r="N422" s="117"/>
      <c r="O422" s="117"/>
      <c r="P422" s="117"/>
      <c r="Q422" s="117"/>
      <c r="R422" s="117"/>
      <c r="S422" s="117"/>
      <c r="T422" s="117"/>
      <c r="U422" s="117"/>
      <c r="V422" s="117"/>
    </row>
    <row r="423" spans="3:22" ht="15.75" customHeight="1">
      <c r="C423" s="117"/>
      <c r="D423" s="115"/>
      <c r="E423" s="115"/>
      <c r="F423" s="115"/>
      <c r="G423" s="117"/>
      <c r="H423" s="157"/>
      <c r="I423" s="117"/>
      <c r="J423" s="117"/>
      <c r="K423" s="117"/>
      <c r="L423" s="117"/>
      <c r="M423" s="117"/>
      <c r="N423" s="117"/>
      <c r="O423" s="117"/>
      <c r="P423" s="117"/>
      <c r="Q423" s="117"/>
      <c r="R423" s="117"/>
      <c r="S423" s="117"/>
      <c r="T423" s="117"/>
      <c r="U423" s="117"/>
      <c r="V423" s="117"/>
    </row>
    <row r="424" spans="3:22" ht="15.75" customHeight="1">
      <c r="C424" s="117"/>
      <c r="D424" s="115"/>
      <c r="E424" s="115"/>
      <c r="F424" s="115"/>
      <c r="G424" s="117"/>
      <c r="H424" s="157"/>
      <c r="I424" s="117"/>
      <c r="J424" s="117"/>
      <c r="K424" s="117"/>
      <c r="L424" s="117"/>
      <c r="M424" s="117"/>
      <c r="N424" s="117"/>
      <c r="O424" s="117"/>
      <c r="P424" s="117"/>
      <c r="Q424" s="117"/>
      <c r="R424" s="117"/>
      <c r="S424" s="117"/>
      <c r="T424" s="117"/>
      <c r="U424" s="117"/>
      <c r="V424" s="117"/>
    </row>
    <row r="425" spans="3:22" ht="15.75" customHeight="1">
      <c r="C425" s="117"/>
      <c r="D425" s="115"/>
      <c r="E425" s="115"/>
      <c r="F425" s="115"/>
      <c r="G425" s="117"/>
      <c r="H425" s="157"/>
      <c r="I425" s="117"/>
      <c r="J425" s="117"/>
      <c r="K425" s="117"/>
      <c r="L425" s="117"/>
      <c r="M425" s="117"/>
      <c r="N425" s="117"/>
      <c r="O425" s="117"/>
      <c r="P425" s="117"/>
      <c r="Q425" s="117"/>
      <c r="R425" s="117"/>
      <c r="S425" s="117"/>
      <c r="T425" s="117"/>
      <c r="U425" s="117"/>
      <c r="V425" s="117"/>
    </row>
    <row r="426" spans="3:22" ht="15.75" customHeight="1">
      <c r="C426" s="117"/>
      <c r="D426" s="115"/>
      <c r="E426" s="115"/>
      <c r="F426" s="115"/>
      <c r="G426" s="117"/>
      <c r="H426" s="157"/>
      <c r="I426" s="117"/>
      <c r="J426" s="117"/>
      <c r="K426" s="117"/>
      <c r="L426" s="117"/>
      <c r="M426" s="117"/>
      <c r="N426" s="117"/>
      <c r="O426" s="117"/>
      <c r="P426" s="117"/>
      <c r="Q426" s="117"/>
      <c r="R426" s="117"/>
      <c r="S426" s="117"/>
      <c r="T426" s="117"/>
      <c r="U426" s="117"/>
      <c r="V426" s="117"/>
    </row>
    <row r="427" spans="3:22" ht="15.75" customHeight="1">
      <c r="C427" s="117"/>
      <c r="D427" s="115"/>
      <c r="E427" s="115"/>
      <c r="F427" s="115"/>
      <c r="G427" s="117"/>
      <c r="H427" s="157"/>
      <c r="I427" s="117"/>
      <c r="J427" s="117"/>
      <c r="K427" s="117"/>
      <c r="L427" s="117"/>
      <c r="M427" s="117"/>
      <c r="N427" s="117"/>
      <c r="O427" s="117"/>
      <c r="P427" s="117"/>
      <c r="Q427" s="117"/>
      <c r="R427" s="117"/>
      <c r="S427" s="117"/>
      <c r="T427" s="117"/>
      <c r="U427" s="117"/>
      <c r="V427" s="117"/>
    </row>
    <row r="428" spans="3:22" ht="15.75" customHeight="1">
      <c r="C428" s="117"/>
      <c r="D428" s="115"/>
      <c r="E428" s="115"/>
      <c r="F428" s="115"/>
      <c r="G428" s="117"/>
      <c r="H428" s="157"/>
      <c r="I428" s="117"/>
      <c r="J428" s="117"/>
      <c r="K428" s="117"/>
      <c r="L428" s="117"/>
      <c r="M428" s="117"/>
      <c r="N428" s="117"/>
      <c r="O428" s="117"/>
      <c r="P428" s="117"/>
      <c r="Q428" s="117"/>
      <c r="R428" s="117"/>
      <c r="S428" s="117"/>
      <c r="T428" s="117"/>
      <c r="U428" s="117"/>
      <c r="V428" s="117"/>
    </row>
    <row r="429" spans="3:22" ht="15.75" customHeight="1">
      <c r="C429" s="117"/>
      <c r="D429" s="115"/>
      <c r="E429" s="115"/>
      <c r="F429" s="115"/>
      <c r="G429" s="117"/>
      <c r="H429" s="157"/>
      <c r="I429" s="117"/>
      <c r="J429" s="117"/>
      <c r="K429" s="117"/>
      <c r="L429" s="117"/>
      <c r="M429" s="117"/>
      <c r="N429" s="117"/>
      <c r="O429" s="117"/>
      <c r="P429" s="117"/>
      <c r="Q429" s="117"/>
      <c r="R429" s="117"/>
      <c r="S429" s="117"/>
      <c r="T429" s="117"/>
      <c r="U429" s="117"/>
      <c r="V429" s="117"/>
    </row>
    <row r="430" spans="3:22" ht="15.75" customHeight="1">
      <c r="C430" s="117"/>
      <c r="D430" s="115"/>
      <c r="E430" s="115"/>
      <c r="F430" s="115"/>
      <c r="G430" s="117"/>
      <c r="H430" s="157"/>
      <c r="I430" s="117"/>
      <c r="J430" s="117"/>
      <c r="K430" s="117"/>
      <c r="L430" s="117"/>
      <c r="M430" s="117"/>
      <c r="N430" s="117"/>
      <c r="O430" s="117"/>
      <c r="P430" s="117"/>
      <c r="Q430" s="117"/>
      <c r="R430" s="117"/>
      <c r="S430" s="117"/>
      <c r="T430" s="117"/>
      <c r="U430" s="117"/>
      <c r="V430" s="117"/>
    </row>
    <row r="431" spans="3:22" ht="15.75" customHeight="1">
      <c r="C431" s="117"/>
      <c r="D431" s="115"/>
      <c r="E431" s="115"/>
      <c r="F431" s="115"/>
      <c r="G431" s="117"/>
      <c r="H431" s="157"/>
      <c r="I431" s="117"/>
      <c r="J431" s="117"/>
      <c r="K431" s="117"/>
      <c r="L431" s="117"/>
      <c r="M431" s="117"/>
      <c r="N431" s="117"/>
      <c r="O431" s="117"/>
      <c r="P431" s="117"/>
      <c r="Q431" s="117"/>
      <c r="R431" s="117"/>
      <c r="S431" s="117"/>
      <c r="T431" s="117"/>
      <c r="U431" s="117"/>
      <c r="V431" s="117"/>
    </row>
    <row r="432" spans="3:22" ht="15.75" customHeight="1">
      <c r="C432" s="117"/>
      <c r="D432" s="115"/>
      <c r="E432" s="115"/>
      <c r="F432" s="115"/>
      <c r="G432" s="117"/>
      <c r="H432" s="157"/>
      <c r="I432" s="117"/>
      <c r="J432" s="117"/>
      <c r="K432" s="117"/>
      <c r="L432" s="117"/>
      <c r="M432" s="117"/>
      <c r="N432" s="117"/>
      <c r="O432" s="117"/>
      <c r="P432" s="117"/>
      <c r="Q432" s="117"/>
      <c r="R432" s="117"/>
      <c r="S432" s="117"/>
      <c r="T432" s="117"/>
      <c r="U432" s="117"/>
      <c r="V432" s="117"/>
    </row>
    <row r="433" spans="3:22" ht="15.75" customHeight="1">
      <c r="C433" s="117"/>
      <c r="D433" s="115"/>
      <c r="E433" s="115"/>
      <c r="F433" s="115"/>
      <c r="G433" s="117"/>
      <c r="H433" s="157"/>
      <c r="I433" s="117"/>
      <c r="J433" s="117"/>
      <c r="K433" s="117"/>
      <c r="L433" s="117"/>
      <c r="M433" s="117"/>
      <c r="N433" s="117"/>
      <c r="O433" s="117"/>
      <c r="P433" s="117"/>
      <c r="Q433" s="117"/>
      <c r="R433" s="117"/>
      <c r="S433" s="117"/>
      <c r="T433" s="117"/>
      <c r="U433" s="117"/>
      <c r="V433" s="117"/>
    </row>
    <row r="434" spans="3:22" ht="15.75" customHeight="1">
      <c r="C434" s="117"/>
      <c r="D434" s="115"/>
      <c r="E434" s="115"/>
      <c r="F434" s="115"/>
      <c r="G434" s="117"/>
      <c r="H434" s="157"/>
      <c r="I434" s="117"/>
      <c r="J434" s="117"/>
      <c r="K434" s="117"/>
      <c r="L434" s="117"/>
      <c r="M434" s="117"/>
      <c r="N434" s="117"/>
      <c r="O434" s="117"/>
      <c r="P434" s="117"/>
      <c r="Q434" s="117"/>
      <c r="R434" s="117"/>
      <c r="S434" s="117"/>
      <c r="T434" s="117"/>
      <c r="U434" s="117"/>
      <c r="V434" s="117"/>
    </row>
    <row r="435" spans="3:22" ht="15.75" customHeight="1">
      <c r="C435" s="117"/>
      <c r="D435" s="115"/>
      <c r="E435" s="115"/>
      <c r="F435" s="115"/>
      <c r="G435" s="117"/>
      <c r="H435" s="157"/>
      <c r="I435" s="117"/>
      <c r="J435" s="117"/>
      <c r="K435" s="117"/>
      <c r="L435" s="117"/>
      <c r="M435" s="117"/>
      <c r="N435" s="117"/>
      <c r="O435" s="117"/>
      <c r="P435" s="117"/>
      <c r="Q435" s="117"/>
      <c r="R435" s="117"/>
      <c r="S435" s="117"/>
      <c r="T435" s="117"/>
      <c r="U435" s="117"/>
      <c r="V435" s="117"/>
    </row>
    <row r="436" spans="3:22" ht="15.75" customHeight="1">
      <c r="C436" s="117"/>
      <c r="D436" s="115"/>
      <c r="E436" s="115"/>
      <c r="F436" s="115"/>
      <c r="G436" s="117"/>
      <c r="H436" s="157"/>
      <c r="I436" s="117"/>
      <c r="J436" s="117"/>
      <c r="K436" s="117"/>
      <c r="L436" s="117"/>
      <c r="M436" s="117"/>
      <c r="N436" s="117"/>
      <c r="O436" s="117"/>
      <c r="P436" s="117"/>
      <c r="Q436" s="117"/>
      <c r="R436" s="117"/>
      <c r="S436" s="117"/>
      <c r="T436" s="117"/>
      <c r="U436" s="117"/>
      <c r="V436" s="117"/>
    </row>
    <row r="437" spans="3:22" ht="15.75" customHeight="1">
      <c r="C437" s="117"/>
      <c r="D437" s="115"/>
      <c r="E437" s="115"/>
      <c r="F437" s="115"/>
      <c r="G437" s="117"/>
      <c r="H437" s="157"/>
      <c r="I437" s="117"/>
      <c r="J437" s="117"/>
      <c r="K437" s="117"/>
      <c r="L437" s="117"/>
      <c r="M437" s="117"/>
      <c r="N437" s="117"/>
      <c r="O437" s="117"/>
      <c r="P437" s="117"/>
      <c r="Q437" s="117"/>
      <c r="R437" s="117"/>
      <c r="S437" s="117"/>
      <c r="T437" s="117"/>
      <c r="U437" s="117"/>
      <c r="V437" s="117"/>
    </row>
    <row r="438" spans="3:22" ht="15.75" customHeight="1">
      <c r="C438" s="117"/>
      <c r="D438" s="115"/>
      <c r="E438" s="115"/>
      <c r="F438" s="115"/>
      <c r="G438" s="117"/>
      <c r="H438" s="157"/>
      <c r="I438" s="117"/>
      <c r="J438" s="117"/>
      <c r="K438" s="117"/>
      <c r="L438" s="117"/>
      <c r="M438" s="117"/>
      <c r="N438" s="117"/>
      <c r="O438" s="117"/>
      <c r="P438" s="117"/>
      <c r="Q438" s="117"/>
      <c r="R438" s="117"/>
      <c r="S438" s="117"/>
      <c r="T438" s="117"/>
      <c r="U438" s="117"/>
      <c r="V438" s="117"/>
    </row>
    <row r="439" spans="3:22" ht="15.75" customHeight="1">
      <c r="C439" s="117"/>
      <c r="D439" s="115"/>
      <c r="E439" s="115"/>
      <c r="F439" s="115"/>
      <c r="G439" s="117"/>
      <c r="H439" s="157"/>
      <c r="I439" s="117"/>
      <c r="J439" s="117"/>
      <c r="K439" s="117"/>
      <c r="L439" s="117"/>
      <c r="M439" s="117"/>
      <c r="N439" s="117"/>
      <c r="O439" s="117"/>
      <c r="P439" s="117"/>
      <c r="Q439" s="117"/>
      <c r="R439" s="117"/>
      <c r="S439" s="117"/>
      <c r="T439" s="117"/>
      <c r="U439" s="117"/>
      <c r="V439" s="117"/>
    </row>
    <row r="440" spans="3:22" ht="15.75" customHeight="1">
      <c r="C440" s="117"/>
      <c r="D440" s="115"/>
      <c r="E440" s="115"/>
      <c r="F440" s="115"/>
      <c r="G440" s="117"/>
      <c r="H440" s="157"/>
      <c r="I440" s="117"/>
      <c r="J440" s="117"/>
      <c r="K440" s="117"/>
      <c r="L440" s="117"/>
      <c r="M440" s="117"/>
      <c r="N440" s="117"/>
      <c r="O440" s="117"/>
      <c r="P440" s="117"/>
      <c r="Q440" s="117"/>
      <c r="R440" s="117"/>
      <c r="S440" s="117"/>
      <c r="T440" s="117"/>
      <c r="U440" s="117"/>
      <c r="V440" s="117"/>
    </row>
    <row r="441" spans="3:22" ht="15.75" customHeight="1">
      <c r="C441" s="117"/>
      <c r="D441" s="115"/>
      <c r="E441" s="115"/>
      <c r="F441" s="115"/>
      <c r="G441" s="117"/>
      <c r="H441" s="157"/>
      <c r="I441" s="117"/>
      <c r="J441" s="117"/>
      <c r="K441" s="117"/>
      <c r="L441" s="117"/>
      <c r="M441" s="117"/>
      <c r="N441" s="117"/>
      <c r="O441" s="117"/>
      <c r="P441" s="117"/>
      <c r="Q441" s="117"/>
      <c r="R441" s="117"/>
      <c r="S441" s="117"/>
      <c r="T441" s="117"/>
      <c r="U441" s="117"/>
      <c r="V441" s="117"/>
    </row>
    <row r="442" spans="3:22" ht="15.75" customHeight="1">
      <c r="C442" s="117"/>
      <c r="D442" s="115"/>
      <c r="E442" s="115"/>
      <c r="F442" s="115"/>
      <c r="G442" s="117"/>
      <c r="H442" s="157"/>
      <c r="I442" s="117"/>
      <c r="J442" s="117"/>
      <c r="K442" s="117"/>
      <c r="L442" s="117"/>
      <c r="M442" s="117"/>
      <c r="N442" s="117"/>
      <c r="O442" s="117"/>
      <c r="P442" s="117"/>
      <c r="Q442" s="117"/>
      <c r="R442" s="117"/>
      <c r="S442" s="117"/>
      <c r="T442" s="117"/>
      <c r="U442" s="117"/>
      <c r="V442" s="117"/>
    </row>
    <row r="443" spans="3:22" ht="15.75" customHeight="1">
      <c r="C443" s="117"/>
      <c r="D443" s="115"/>
      <c r="E443" s="115"/>
      <c r="F443" s="115"/>
      <c r="G443" s="117"/>
      <c r="H443" s="157"/>
      <c r="I443" s="117"/>
      <c r="J443" s="117"/>
      <c r="K443" s="117"/>
      <c r="L443" s="117"/>
      <c r="M443" s="117"/>
      <c r="N443" s="117"/>
      <c r="O443" s="117"/>
      <c r="P443" s="117"/>
      <c r="Q443" s="117"/>
      <c r="R443" s="117"/>
      <c r="S443" s="117"/>
      <c r="T443" s="117"/>
      <c r="U443" s="117"/>
      <c r="V443" s="117"/>
    </row>
    <row r="444" spans="3:22" ht="15.75" customHeight="1">
      <c r="C444" s="117"/>
      <c r="D444" s="115"/>
      <c r="E444" s="115"/>
      <c r="F444" s="115"/>
      <c r="G444" s="117"/>
      <c r="H444" s="157"/>
      <c r="I444" s="117"/>
      <c r="J444" s="117"/>
      <c r="K444" s="117"/>
      <c r="L444" s="117"/>
      <c r="M444" s="117"/>
      <c r="N444" s="117"/>
      <c r="O444" s="117"/>
      <c r="P444" s="117"/>
      <c r="Q444" s="117"/>
      <c r="R444" s="117"/>
      <c r="S444" s="117"/>
      <c r="T444" s="117"/>
      <c r="U444" s="117"/>
      <c r="V444" s="117"/>
    </row>
    <row r="445" spans="3:22" ht="15.75" customHeight="1">
      <c r="C445" s="117"/>
      <c r="D445" s="115"/>
      <c r="E445" s="115"/>
      <c r="F445" s="115"/>
      <c r="G445" s="117"/>
      <c r="H445" s="157"/>
      <c r="I445" s="117"/>
      <c r="J445" s="117"/>
      <c r="K445" s="117"/>
      <c r="L445" s="117"/>
      <c r="M445" s="117"/>
      <c r="N445" s="117"/>
      <c r="O445" s="117"/>
      <c r="P445" s="117"/>
      <c r="Q445" s="117"/>
      <c r="R445" s="117"/>
      <c r="S445" s="117"/>
      <c r="T445" s="117"/>
      <c r="U445" s="117"/>
      <c r="V445" s="117"/>
    </row>
    <row r="446" spans="3:22" ht="15.75" customHeight="1">
      <c r="C446" s="117"/>
      <c r="D446" s="115"/>
      <c r="E446" s="115"/>
      <c r="F446" s="115"/>
      <c r="G446" s="117"/>
      <c r="H446" s="157"/>
      <c r="I446" s="117"/>
      <c r="J446" s="117"/>
      <c r="K446" s="117"/>
      <c r="L446" s="117"/>
      <c r="M446" s="117"/>
      <c r="N446" s="117"/>
      <c r="O446" s="117"/>
      <c r="P446" s="117"/>
      <c r="Q446" s="117"/>
      <c r="R446" s="117"/>
      <c r="S446" s="117"/>
      <c r="T446" s="117"/>
      <c r="U446" s="117"/>
      <c r="V446" s="117"/>
    </row>
    <row r="447" spans="3:22" ht="15.75" customHeight="1">
      <c r="C447" s="117"/>
      <c r="D447" s="115"/>
      <c r="E447" s="115"/>
      <c r="F447" s="115"/>
      <c r="G447" s="117"/>
      <c r="H447" s="157"/>
      <c r="I447" s="117"/>
      <c r="J447" s="117"/>
      <c r="K447" s="117"/>
      <c r="L447" s="117"/>
      <c r="M447" s="117"/>
      <c r="N447" s="117"/>
      <c r="O447" s="117"/>
      <c r="P447" s="117"/>
      <c r="Q447" s="117"/>
      <c r="R447" s="117"/>
      <c r="S447" s="117"/>
      <c r="T447" s="117"/>
      <c r="U447" s="117"/>
      <c r="V447" s="117"/>
    </row>
    <row r="448" spans="3:22" ht="15.75" customHeight="1">
      <c r="C448" s="117"/>
      <c r="D448" s="115"/>
      <c r="E448" s="115"/>
      <c r="F448" s="115"/>
      <c r="G448" s="117"/>
      <c r="H448" s="157"/>
      <c r="I448" s="117"/>
      <c r="J448" s="117"/>
      <c r="K448" s="117"/>
      <c r="L448" s="117"/>
      <c r="M448" s="117"/>
      <c r="N448" s="117"/>
      <c r="O448" s="117"/>
      <c r="P448" s="117"/>
      <c r="Q448" s="117"/>
      <c r="R448" s="117"/>
      <c r="S448" s="117"/>
      <c r="T448" s="117"/>
      <c r="U448" s="117"/>
      <c r="V448" s="117"/>
    </row>
    <row r="449" spans="3:22" ht="15.75" customHeight="1">
      <c r="C449" s="117"/>
      <c r="D449" s="115"/>
      <c r="E449" s="115"/>
      <c r="F449" s="115"/>
      <c r="G449" s="117"/>
      <c r="H449" s="157"/>
      <c r="I449" s="117"/>
      <c r="J449" s="117"/>
      <c r="K449" s="117"/>
      <c r="L449" s="117"/>
      <c r="M449" s="117"/>
      <c r="N449" s="117"/>
      <c r="O449" s="117"/>
      <c r="P449" s="117"/>
      <c r="Q449" s="117"/>
      <c r="R449" s="117"/>
      <c r="S449" s="117"/>
      <c r="T449" s="117"/>
      <c r="U449" s="117"/>
      <c r="V449" s="117"/>
    </row>
    <row r="450" spans="3:22" ht="15.75" customHeight="1">
      <c r="C450" s="117"/>
      <c r="D450" s="115"/>
      <c r="E450" s="115"/>
      <c r="F450" s="115"/>
      <c r="G450" s="117"/>
      <c r="H450" s="157"/>
      <c r="I450" s="117"/>
      <c r="J450" s="117"/>
      <c r="K450" s="117"/>
      <c r="L450" s="117"/>
      <c r="M450" s="117"/>
      <c r="N450" s="117"/>
      <c r="O450" s="117"/>
      <c r="P450" s="117"/>
      <c r="Q450" s="117"/>
      <c r="R450" s="117"/>
      <c r="S450" s="117"/>
      <c r="T450" s="117"/>
      <c r="U450" s="117"/>
      <c r="V450" s="117"/>
    </row>
    <row r="451" spans="3:22" ht="15.75" customHeight="1">
      <c r="C451" s="117"/>
      <c r="D451" s="115"/>
      <c r="E451" s="115"/>
      <c r="F451" s="115"/>
      <c r="G451" s="117"/>
      <c r="H451" s="157"/>
      <c r="I451" s="117"/>
      <c r="J451" s="117"/>
      <c r="K451" s="117"/>
      <c r="L451" s="117"/>
      <c r="M451" s="117"/>
      <c r="N451" s="117"/>
      <c r="O451" s="117"/>
      <c r="P451" s="117"/>
      <c r="Q451" s="117"/>
      <c r="R451" s="117"/>
      <c r="S451" s="117"/>
      <c r="T451" s="117"/>
      <c r="U451" s="117"/>
      <c r="V451" s="117"/>
    </row>
    <row r="452" spans="3:22" ht="15.75" customHeight="1">
      <c r="C452" s="117"/>
      <c r="D452" s="115"/>
      <c r="E452" s="115"/>
      <c r="F452" s="115"/>
      <c r="G452" s="117"/>
      <c r="H452" s="157"/>
      <c r="I452" s="117"/>
      <c r="J452" s="117"/>
      <c r="K452" s="117"/>
      <c r="L452" s="117"/>
      <c r="M452" s="117"/>
      <c r="N452" s="117"/>
      <c r="O452" s="117"/>
      <c r="P452" s="117"/>
      <c r="Q452" s="117"/>
      <c r="R452" s="117"/>
      <c r="S452" s="117"/>
      <c r="T452" s="117"/>
      <c r="U452" s="117"/>
      <c r="V452" s="117"/>
    </row>
    <row r="453" spans="3:22" ht="15.75" customHeight="1">
      <c r="C453" s="117"/>
      <c r="D453" s="115"/>
      <c r="E453" s="115"/>
      <c r="F453" s="115"/>
      <c r="G453" s="117"/>
      <c r="H453" s="157"/>
      <c r="I453" s="117"/>
      <c r="J453" s="117"/>
      <c r="K453" s="117"/>
      <c r="L453" s="117"/>
      <c r="M453" s="117"/>
      <c r="N453" s="117"/>
      <c r="O453" s="117"/>
      <c r="P453" s="117"/>
      <c r="Q453" s="117"/>
      <c r="R453" s="117"/>
      <c r="S453" s="117"/>
      <c r="T453" s="117"/>
      <c r="U453" s="117"/>
      <c r="V453" s="117"/>
    </row>
    <row r="454" spans="3:22" ht="15.75" customHeight="1">
      <c r="C454" s="117"/>
      <c r="D454" s="115"/>
      <c r="E454" s="115"/>
      <c r="F454" s="115"/>
      <c r="G454" s="117"/>
      <c r="H454" s="157"/>
      <c r="I454" s="117"/>
      <c r="J454" s="117"/>
      <c r="K454" s="117"/>
      <c r="L454" s="117"/>
      <c r="M454" s="117"/>
      <c r="N454" s="117"/>
      <c r="O454" s="117"/>
      <c r="P454" s="117"/>
      <c r="Q454" s="117"/>
      <c r="R454" s="117"/>
      <c r="S454" s="117"/>
      <c r="T454" s="117"/>
      <c r="U454" s="117"/>
      <c r="V454" s="117"/>
    </row>
    <row r="455" spans="3:22" ht="15.75" customHeight="1">
      <c r="C455" s="117"/>
      <c r="D455" s="115"/>
      <c r="E455" s="115"/>
      <c r="F455" s="115"/>
      <c r="G455" s="117"/>
      <c r="H455" s="157"/>
      <c r="I455" s="117"/>
      <c r="J455" s="117"/>
      <c r="K455" s="117"/>
      <c r="L455" s="117"/>
      <c r="M455" s="117"/>
      <c r="N455" s="117"/>
      <c r="O455" s="117"/>
      <c r="P455" s="117"/>
      <c r="Q455" s="117"/>
      <c r="R455" s="117"/>
      <c r="S455" s="117"/>
      <c r="T455" s="117"/>
      <c r="U455" s="117"/>
      <c r="V455" s="117"/>
    </row>
    <row r="456" spans="3:22" ht="15.75" customHeight="1">
      <c r="C456" s="117"/>
      <c r="D456" s="115"/>
      <c r="E456" s="115"/>
      <c r="F456" s="115"/>
      <c r="G456" s="117"/>
      <c r="H456" s="157"/>
      <c r="I456" s="117"/>
      <c r="J456" s="117"/>
      <c r="K456" s="117"/>
      <c r="L456" s="117"/>
      <c r="M456" s="117"/>
      <c r="N456" s="117"/>
      <c r="O456" s="117"/>
      <c r="P456" s="117"/>
      <c r="Q456" s="117"/>
      <c r="R456" s="117"/>
      <c r="S456" s="117"/>
      <c r="T456" s="117"/>
      <c r="U456" s="117"/>
      <c r="V456" s="117"/>
    </row>
    <row r="457" spans="3:22" ht="15.75" customHeight="1">
      <c r="C457" s="117"/>
      <c r="D457" s="115"/>
      <c r="E457" s="115"/>
      <c r="F457" s="115"/>
      <c r="G457" s="117"/>
      <c r="H457" s="157"/>
      <c r="I457" s="117"/>
      <c r="J457" s="117"/>
      <c r="K457" s="117"/>
      <c r="L457" s="117"/>
      <c r="M457" s="117"/>
      <c r="N457" s="117"/>
      <c r="O457" s="117"/>
      <c r="P457" s="117"/>
      <c r="Q457" s="117"/>
      <c r="R457" s="117"/>
      <c r="S457" s="117"/>
      <c r="T457" s="117"/>
      <c r="U457" s="117"/>
      <c r="V457" s="117"/>
    </row>
    <row r="458" spans="3:22" ht="15.75" customHeight="1">
      <c r="C458" s="117"/>
      <c r="D458" s="115"/>
      <c r="E458" s="115"/>
      <c r="F458" s="115"/>
      <c r="G458" s="117"/>
      <c r="H458" s="157"/>
      <c r="I458" s="117"/>
      <c r="J458" s="117"/>
      <c r="K458" s="117"/>
      <c r="L458" s="117"/>
      <c r="M458" s="117"/>
      <c r="N458" s="117"/>
      <c r="O458" s="117"/>
      <c r="P458" s="117"/>
      <c r="Q458" s="117"/>
      <c r="R458" s="117"/>
      <c r="S458" s="117"/>
      <c r="T458" s="117"/>
      <c r="U458" s="117"/>
      <c r="V458" s="117"/>
    </row>
    <row r="459" spans="3:22" ht="15.75" customHeight="1">
      <c r="C459" s="117"/>
      <c r="D459" s="115"/>
      <c r="E459" s="115"/>
      <c r="F459" s="115"/>
      <c r="G459" s="117"/>
      <c r="H459" s="157"/>
      <c r="I459" s="117"/>
      <c r="J459" s="117"/>
      <c r="K459" s="117"/>
      <c r="L459" s="117"/>
      <c r="M459" s="117"/>
      <c r="N459" s="117"/>
      <c r="O459" s="117"/>
      <c r="P459" s="117"/>
      <c r="Q459" s="117"/>
      <c r="R459" s="117"/>
      <c r="S459" s="117"/>
      <c r="T459" s="117"/>
      <c r="U459" s="117"/>
      <c r="V459" s="117"/>
    </row>
    <row r="460" spans="3:22" ht="15.75" customHeight="1">
      <c r="C460" s="117"/>
      <c r="D460" s="115"/>
      <c r="E460" s="115"/>
      <c r="F460" s="115"/>
      <c r="G460" s="117"/>
      <c r="H460" s="157"/>
      <c r="I460" s="117"/>
      <c r="J460" s="117"/>
      <c r="K460" s="117"/>
      <c r="L460" s="117"/>
      <c r="M460" s="117"/>
      <c r="N460" s="117"/>
      <c r="O460" s="117"/>
      <c r="P460" s="117"/>
      <c r="Q460" s="117"/>
      <c r="R460" s="117"/>
      <c r="S460" s="117"/>
      <c r="T460" s="117"/>
      <c r="U460" s="117"/>
      <c r="V460" s="117"/>
    </row>
    <row r="461" spans="3:22" ht="15.75" customHeight="1">
      <c r="C461" s="117"/>
      <c r="D461" s="115"/>
      <c r="E461" s="115"/>
      <c r="F461" s="115"/>
      <c r="G461" s="117"/>
      <c r="H461" s="157"/>
      <c r="I461" s="117"/>
      <c r="J461" s="117"/>
      <c r="K461" s="117"/>
      <c r="L461" s="117"/>
      <c r="M461" s="117"/>
      <c r="N461" s="117"/>
      <c r="O461" s="117"/>
      <c r="P461" s="117"/>
      <c r="Q461" s="117"/>
      <c r="R461" s="117"/>
      <c r="S461" s="117"/>
      <c r="T461" s="117"/>
      <c r="U461" s="117"/>
      <c r="V461" s="117"/>
    </row>
    <row r="462" spans="3:22" ht="15.75" customHeight="1">
      <c r="C462" s="117"/>
      <c r="D462" s="115"/>
      <c r="E462" s="115"/>
      <c r="F462" s="115"/>
      <c r="G462" s="117"/>
      <c r="H462" s="157"/>
      <c r="I462" s="117"/>
      <c r="J462" s="117"/>
      <c r="K462" s="117"/>
      <c r="L462" s="117"/>
      <c r="M462" s="117"/>
      <c r="N462" s="117"/>
      <c r="O462" s="117"/>
      <c r="P462" s="117"/>
      <c r="Q462" s="117"/>
      <c r="R462" s="117"/>
      <c r="S462" s="117"/>
      <c r="T462" s="117"/>
      <c r="U462" s="117"/>
      <c r="V462" s="117"/>
    </row>
    <row r="463" spans="3:22" ht="15.75" customHeight="1">
      <c r="C463" s="117"/>
      <c r="D463" s="115"/>
      <c r="E463" s="115"/>
      <c r="F463" s="115"/>
      <c r="G463" s="117"/>
      <c r="H463" s="157"/>
      <c r="I463" s="117"/>
      <c r="J463" s="117"/>
      <c r="K463" s="117"/>
      <c r="L463" s="117"/>
      <c r="M463" s="117"/>
      <c r="N463" s="117"/>
      <c r="O463" s="117"/>
      <c r="P463" s="117"/>
      <c r="Q463" s="117"/>
      <c r="R463" s="117"/>
      <c r="S463" s="117"/>
      <c r="T463" s="117"/>
      <c r="U463" s="117"/>
      <c r="V463" s="117"/>
    </row>
    <row r="464" spans="3:22" ht="15.75" customHeight="1">
      <c r="C464" s="117"/>
      <c r="D464" s="115"/>
      <c r="E464" s="115"/>
      <c r="F464" s="115"/>
      <c r="G464" s="117"/>
      <c r="H464" s="157"/>
      <c r="I464" s="117"/>
      <c r="J464" s="117"/>
      <c r="K464" s="117"/>
      <c r="L464" s="117"/>
      <c r="M464" s="117"/>
      <c r="N464" s="117"/>
      <c r="O464" s="117"/>
      <c r="P464" s="117"/>
      <c r="Q464" s="117"/>
      <c r="R464" s="117"/>
      <c r="S464" s="117"/>
      <c r="T464" s="117"/>
      <c r="U464" s="117"/>
      <c r="V464" s="117"/>
    </row>
    <row r="465" spans="3:22" ht="15.75" customHeight="1">
      <c r="C465" s="117"/>
      <c r="D465" s="115"/>
      <c r="E465" s="115"/>
      <c r="F465" s="115"/>
      <c r="G465" s="117"/>
      <c r="H465" s="157"/>
      <c r="I465" s="117"/>
      <c r="J465" s="117"/>
      <c r="K465" s="117"/>
      <c r="L465" s="117"/>
      <c r="M465" s="117"/>
      <c r="N465" s="117"/>
      <c r="O465" s="117"/>
      <c r="P465" s="117"/>
      <c r="Q465" s="117"/>
      <c r="R465" s="117"/>
      <c r="S465" s="117"/>
      <c r="T465" s="117"/>
      <c r="U465" s="117"/>
      <c r="V465" s="117"/>
    </row>
    <row r="466" spans="3:22" ht="15.75" customHeight="1">
      <c r="C466" s="117"/>
      <c r="D466" s="115"/>
      <c r="E466" s="115"/>
      <c r="F466" s="115"/>
      <c r="G466" s="117"/>
      <c r="H466" s="157"/>
      <c r="I466" s="117"/>
      <c r="J466" s="117"/>
      <c r="K466" s="117"/>
      <c r="L466" s="117"/>
      <c r="M466" s="117"/>
      <c r="N466" s="117"/>
      <c r="O466" s="117"/>
      <c r="P466" s="117"/>
      <c r="Q466" s="117"/>
      <c r="R466" s="117"/>
      <c r="S466" s="117"/>
      <c r="T466" s="117"/>
      <c r="U466" s="117"/>
      <c r="V466" s="117"/>
    </row>
    <row r="467" spans="3:22" ht="15.75" customHeight="1">
      <c r="C467" s="117"/>
      <c r="D467" s="115"/>
      <c r="E467" s="115"/>
      <c r="F467" s="115"/>
      <c r="G467" s="117"/>
      <c r="H467" s="157"/>
      <c r="I467" s="117"/>
      <c r="J467" s="117"/>
      <c r="K467" s="117"/>
      <c r="L467" s="117"/>
      <c r="M467" s="117"/>
      <c r="N467" s="117"/>
      <c r="O467" s="117"/>
      <c r="P467" s="117"/>
      <c r="Q467" s="117"/>
      <c r="R467" s="117"/>
      <c r="S467" s="117"/>
      <c r="T467" s="117"/>
      <c r="U467" s="117"/>
      <c r="V467" s="117"/>
    </row>
    <row r="468" spans="3:22" ht="15.75" customHeight="1">
      <c r="C468" s="117"/>
      <c r="D468" s="115"/>
      <c r="E468" s="115"/>
      <c r="F468" s="115"/>
      <c r="G468" s="117"/>
      <c r="H468" s="157"/>
      <c r="I468" s="117"/>
      <c r="J468" s="117"/>
      <c r="K468" s="117"/>
      <c r="L468" s="117"/>
      <c r="M468" s="117"/>
      <c r="N468" s="117"/>
      <c r="O468" s="117"/>
      <c r="P468" s="117"/>
      <c r="Q468" s="117"/>
      <c r="R468" s="117"/>
      <c r="S468" s="117"/>
      <c r="T468" s="117"/>
      <c r="U468" s="117"/>
      <c r="V468" s="117"/>
    </row>
    <row r="469" spans="3:22" ht="15.75" customHeight="1">
      <c r="C469" s="117"/>
      <c r="D469" s="115"/>
      <c r="E469" s="115"/>
      <c r="F469" s="115"/>
      <c r="G469" s="117"/>
      <c r="H469" s="157"/>
      <c r="I469" s="117"/>
      <c r="J469" s="117"/>
      <c r="K469" s="117"/>
      <c r="L469" s="117"/>
      <c r="M469" s="117"/>
      <c r="N469" s="117"/>
      <c r="O469" s="117"/>
      <c r="P469" s="117"/>
      <c r="Q469" s="117"/>
      <c r="R469" s="117"/>
      <c r="S469" s="117"/>
      <c r="T469" s="117"/>
      <c r="U469" s="117"/>
      <c r="V469" s="117"/>
    </row>
    <row r="470" spans="3:22" ht="15.75" customHeight="1">
      <c r="C470" s="117"/>
      <c r="D470" s="115"/>
      <c r="E470" s="115"/>
      <c r="F470" s="115"/>
      <c r="G470" s="117"/>
      <c r="H470" s="157"/>
      <c r="I470" s="117"/>
      <c r="J470" s="117"/>
      <c r="K470" s="117"/>
      <c r="L470" s="117"/>
      <c r="M470" s="117"/>
      <c r="N470" s="117"/>
      <c r="O470" s="117"/>
      <c r="P470" s="117"/>
      <c r="Q470" s="117"/>
      <c r="R470" s="117"/>
      <c r="S470" s="117"/>
      <c r="T470" s="117"/>
      <c r="U470" s="117"/>
      <c r="V470" s="117"/>
    </row>
    <row r="471" spans="3:22" ht="15.75" customHeight="1">
      <c r="C471" s="117"/>
      <c r="D471" s="115"/>
      <c r="E471" s="115"/>
      <c r="F471" s="115"/>
      <c r="G471" s="117"/>
      <c r="H471" s="157"/>
      <c r="I471" s="117"/>
      <c r="J471" s="117"/>
      <c r="K471" s="117"/>
      <c r="L471" s="117"/>
      <c r="M471" s="117"/>
      <c r="N471" s="117"/>
      <c r="O471" s="117"/>
      <c r="P471" s="117"/>
      <c r="Q471" s="117"/>
      <c r="R471" s="117"/>
      <c r="S471" s="117"/>
      <c r="T471" s="117"/>
      <c r="U471" s="117"/>
      <c r="V471" s="117"/>
    </row>
    <row r="472" spans="3:22" ht="15.75" customHeight="1">
      <c r="C472" s="117"/>
      <c r="D472" s="115"/>
      <c r="E472" s="115"/>
      <c r="F472" s="115"/>
      <c r="G472" s="117"/>
      <c r="H472" s="157"/>
      <c r="I472" s="117"/>
      <c r="J472" s="117"/>
      <c r="K472" s="117"/>
      <c r="L472" s="117"/>
      <c r="M472" s="117"/>
      <c r="N472" s="117"/>
      <c r="O472" s="117"/>
      <c r="P472" s="117"/>
      <c r="Q472" s="117"/>
      <c r="R472" s="117"/>
      <c r="S472" s="117"/>
      <c r="T472" s="117"/>
      <c r="U472" s="117"/>
      <c r="V472" s="117"/>
    </row>
    <row r="473" spans="3:22" ht="15.75" customHeight="1">
      <c r="C473" s="117"/>
      <c r="D473" s="115"/>
      <c r="E473" s="115"/>
      <c r="F473" s="115"/>
      <c r="G473" s="117"/>
      <c r="H473" s="157"/>
      <c r="I473" s="117"/>
      <c r="J473" s="117"/>
      <c r="K473" s="117"/>
      <c r="L473" s="117"/>
      <c r="M473" s="117"/>
      <c r="N473" s="117"/>
      <c r="O473" s="117"/>
      <c r="P473" s="117"/>
      <c r="Q473" s="117"/>
      <c r="R473" s="117"/>
      <c r="S473" s="117"/>
      <c r="T473" s="117"/>
      <c r="U473" s="117"/>
      <c r="V473" s="117"/>
    </row>
    <row r="474" spans="3:22" ht="15.75" customHeight="1">
      <c r="C474" s="117"/>
      <c r="D474" s="115"/>
      <c r="E474" s="115"/>
      <c r="F474" s="115"/>
      <c r="G474" s="117"/>
      <c r="H474" s="157"/>
      <c r="I474" s="117"/>
      <c r="J474" s="117"/>
      <c r="K474" s="117"/>
      <c r="L474" s="117"/>
      <c r="M474" s="117"/>
      <c r="N474" s="117"/>
      <c r="O474" s="117"/>
      <c r="P474" s="117"/>
      <c r="Q474" s="117"/>
      <c r="R474" s="117"/>
      <c r="S474" s="117"/>
      <c r="T474" s="117"/>
      <c r="U474" s="117"/>
      <c r="V474" s="117"/>
    </row>
    <row r="475" spans="3:22" ht="15.75" customHeight="1">
      <c r="C475" s="117"/>
      <c r="D475" s="115"/>
      <c r="E475" s="115"/>
      <c r="F475" s="115"/>
      <c r="G475" s="117"/>
      <c r="H475" s="157"/>
      <c r="I475" s="117"/>
      <c r="J475" s="117"/>
      <c r="K475" s="117"/>
      <c r="L475" s="117"/>
      <c r="M475" s="117"/>
      <c r="N475" s="117"/>
      <c r="O475" s="117"/>
      <c r="P475" s="117"/>
      <c r="Q475" s="117"/>
      <c r="R475" s="117"/>
      <c r="S475" s="117"/>
      <c r="T475" s="117"/>
      <c r="U475" s="117"/>
      <c r="V475" s="117"/>
    </row>
    <row r="476" spans="3:22" ht="15.75" customHeight="1">
      <c r="C476" s="117"/>
      <c r="D476" s="115"/>
      <c r="E476" s="115"/>
      <c r="F476" s="115"/>
      <c r="G476" s="117"/>
      <c r="H476" s="157"/>
      <c r="I476" s="117"/>
      <c r="J476" s="117"/>
      <c r="K476" s="117"/>
      <c r="L476" s="117"/>
      <c r="M476" s="117"/>
      <c r="N476" s="117"/>
      <c r="O476" s="117"/>
      <c r="P476" s="117"/>
      <c r="Q476" s="117"/>
      <c r="R476" s="117"/>
      <c r="S476" s="117"/>
      <c r="T476" s="117"/>
      <c r="U476" s="117"/>
      <c r="V476" s="117"/>
    </row>
    <row r="477" spans="3:22" ht="15.75" customHeight="1">
      <c r="C477" s="117"/>
      <c r="D477" s="115"/>
      <c r="E477" s="115"/>
      <c r="F477" s="115"/>
      <c r="G477" s="117"/>
      <c r="H477" s="157"/>
      <c r="I477" s="117"/>
      <c r="J477" s="117"/>
      <c r="K477" s="117"/>
      <c r="L477" s="117"/>
      <c r="M477" s="117"/>
      <c r="N477" s="117"/>
      <c r="O477" s="117"/>
      <c r="P477" s="117"/>
      <c r="Q477" s="117"/>
      <c r="R477" s="117"/>
      <c r="S477" s="117"/>
      <c r="T477" s="117"/>
      <c r="U477" s="117"/>
      <c r="V477" s="117"/>
    </row>
    <row r="478" spans="3:22" ht="15.75" customHeight="1">
      <c r="C478" s="117"/>
      <c r="D478" s="115"/>
      <c r="E478" s="115"/>
      <c r="F478" s="115"/>
      <c r="G478" s="117"/>
      <c r="H478" s="157"/>
      <c r="I478" s="117"/>
      <c r="J478" s="117"/>
      <c r="K478" s="117"/>
      <c r="L478" s="117"/>
      <c r="M478" s="117"/>
      <c r="N478" s="117"/>
      <c r="O478" s="117"/>
      <c r="P478" s="117"/>
      <c r="Q478" s="117"/>
      <c r="R478" s="117"/>
      <c r="S478" s="117"/>
      <c r="T478" s="117"/>
      <c r="U478" s="117"/>
      <c r="V478" s="117"/>
    </row>
    <row r="479" spans="3:22" ht="15.75" customHeight="1">
      <c r="C479" s="117"/>
      <c r="D479" s="115"/>
      <c r="E479" s="115"/>
      <c r="F479" s="115"/>
      <c r="G479" s="117"/>
      <c r="H479" s="157"/>
      <c r="I479" s="117"/>
      <c r="J479" s="117"/>
      <c r="K479" s="117"/>
      <c r="L479" s="117"/>
      <c r="M479" s="117"/>
      <c r="N479" s="117"/>
      <c r="O479" s="117"/>
      <c r="P479" s="117"/>
      <c r="Q479" s="117"/>
      <c r="R479" s="117"/>
      <c r="S479" s="117"/>
      <c r="T479" s="117"/>
      <c r="U479" s="117"/>
      <c r="V479" s="117"/>
    </row>
    <row r="480" spans="3:22" ht="15.75" customHeight="1">
      <c r="C480" s="117"/>
      <c r="D480" s="115"/>
      <c r="E480" s="115"/>
      <c r="F480" s="115"/>
      <c r="G480" s="117"/>
      <c r="H480" s="157"/>
      <c r="I480" s="117"/>
      <c r="J480" s="117"/>
      <c r="K480" s="117"/>
      <c r="L480" s="117"/>
      <c r="M480" s="117"/>
      <c r="N480" s="117"/>
      <c r="O480" s="117"/>
      <c r="P480" s="117"/>
      <c r="Q480" s="117"/>
      <c r="R480" s="117"/>
      <c r="S480" s="117"/>
      <c r="T480" s="117"/>
      <c r="U480" s="117"/>
      <c r="V480" s="117"/>
    </row>
    <row r="481" spans="3:22" ht="15.75" customHeight="1">
      <c r="C481" s="117"/>
      <c r="D481" s="115"/>
      <c r="E481" s="115"/>
      <c r="F481" s="115"/>
      <c r="G481" s="117"/>
      <c r="H481" s="157"/>
      <c r="I481" s="117"/>
      <c r="J481" s="117"/>
      <c r="K481" s="117"/>
      <c r="L481" s="117"/>
      <c r="M481" s="117"/>
      <c r="N481" s="117"/>
      <c r="O481" s="117"/>
      <c r="P481" s="117"/>
      <c r="Q481" s="117"/>
      <c r="R481" s="117"/>
      <c r="S481" s="117"/>
      <c r="T481" s="117"/>
      <c r="U481" s="117"/>
      <c r="V481" s="117"/>
    </row>
    <row r="482" spans="3:22" ht="15.75" customHeight="1">
      <c r="C482" s="117"/>
      <c r="D482" s="115"/>
      <c r="E482" s="115"/>
      <c r="F482" s="115"/>
      <c r="G482" s="117"/>
      <c r="H482" s="157"/>
      <c r="I482" s="117"/>
      <c r="J482" s="117"/>
      <c r="K482" s="117"/>
      <c r="L482" s="117"/>
      <c r="M482" s="117"/>
      <c r="N482" s="117"/>
      <c r="O482" s="117"/>
      <c r="P482" s="117"/>
      <c r="Q482" s="117"/>
      <c r="R482" s="117"/>
      <c r="S482" s="117"/>
      <c r="T482" s="117"/>
      <c r="U482" s="117"/>
      <c r="V482" s="117"/>
    </row>
    <row r="483" spans="3:22" ht="15.75" customHeight="1">
      <c r="C483" s="117"/>
      <c r="D483" s="115"/>
      <c r="E483" s="115"/>
      <c r="F483" s="115"/>
      <c r="G483" s="117"/>
      <c r="H483" s="157"/>
      <c r="I483" s="117"/>
      <c r="J483" s="117"/>
      <c r="K483" s="117"/>
      <c r="L483" s="117"/>
      <c r="M483" s="117"/>
      <c r="N483" s="117"/>
      <c r="O483" s="117"/>
      <c r="P483" s="117"/>
      <c r="Q483" s="117"/>
      <c r="R483" s="117"/>
      <c r="S483" s="117"/>
      <c r="T483" s="117"/>
      <c r="U483" s="117"/>
      <c r="V483" s="117"/>
    </row>
    <row r="484" spans="3:22" ht="15.75" customHeight="1">
      <c r="C484" s="117"/>
      <c r="D484" s="115"/>
      <c r="E484" s="115"/>
      <c r="F484" s="115"/>
      <c r="G484" s="117"/>
      <c r="H484" s="157"/>
      <c r="I484" s="117"/>
      <c r="J484" s="117"/>
      <c r="K484" s="117"/>
      <c r="L484" s="117"/>
      <c r="M484" s="117"/>
      <c r="N484" s="117"/>
      <c r="O484" s="117"/>
      <c r="P484" s="117"/>
      <c r="Q484" s="117"/>
      <c r="R484" s="117"/>
      <c r="S484" s="117"/>
      <c r="T484" s="117"/>
      <c r="U484" s="117"/>
      <c r="V484" s="117"/>
    </row>
    <row r="485" spans="3:22" ht="15.75" customHeight="1">
      <c r="C485" s="117"/>
      <c r="D485" s="115"/>
      <c r="E485" s="115"/>
      <c r="F485" s="115"/>
      <c r="G485" s="117"/>
      <c r="H485" s="157"/>
      <c r="I485" s="117"/>
      <c r="J485" s="117"/>
      <c r="K485" s="117"/>
      <c r="L485" s="117"/>
      <c r="M485" s="117"/>
      <c r="N485" s="117"/>
      <c r="O485" s="117"/>
      <c r="P485" s="117"/>
      <c r="Q485" s="117"/>
      <c r="R485" s="117"/>
      <c r="S485" s="117"/>
      <c r="T485" s="117"/>
      <c r="U485" s="117"/>
      <c r="V485" s="117"/>
    </row>
    <row r="486" spans="3:22" ht="15.75" customHeight="1">
      <c r="C486" s="117"/>
      <c r="D486" s="115"/>
      <c r="E486" s="115"/>
      <c r="F486" s="115"/>
      <c r="G486" s="117"/>
      <c r="H486" s="157"/>
      <c r="I486" s="117"/>
      <c r="J486" s="117"/>
      <c r="K486" s="117"/>
      <c r="L486" s="117"/>
      <c r="M486" s="117"/>
      <c r="N486" s="117"/>
      <c r="O486" s="117"/>
      <c r="P486" s="117"/>
      <c r="Q486" s="117"/>
      <c r="R486" s="117"/>
      <c r="S486" s="117"/>
      <c r="T486" s="117"/>
      <c r="U486" s="117"/>
      <c r="V486" s="117"/>
    </row>
    <row r="487" spans="3:22" ht="15.75" customHeight="1">
      <c r="C487" s="117"/>
      <c r="D487" s="115"/>
      <c r="E487" s="115"/>
      <c r="F487" s="115"/>
      <c r="G487" s="117"/>
      <c r="H487" s="157"/>
      <c r="I487" s="117"/>
      <c r="J487" s="117"/>
      <c r="K487" s="117"/>
      <c r="L487" s="117"/>
      <c r="M487" s="117"/>
      <c r="N487" s="117"/>
      <c r="O487" s="117"/>
      <c r="P487" s="117"/>
      <c r="Q487" s="117"/>
      <c r="R487" s="117"/>
      <c r="S487" s="117"/>
      <c r="T487" s="117"/>
      <c r="U487" s="117"/>
      <c r="V487" s="117"/>
    </row>
    <row r="488" spans="3:22" ht="15.75" customHeight="1">
      <c r="C488" s="117"/>
      <c r="D488" s="115"/>
      <c r="E488" s="115"/>
      <c r="F488" s="115"/>
      <c r="G488" s="117"/>
      <c r="H488" s="157"/>
      <c r="I488" s="117"/>
      <c r="J488" s="117"/>
      <c r="K488" s="117"/>
      <c r="L488" s="117"/>
      <c r="M488" s="117"/>
      <c r="N488" s="117"/>
      <c r="O488" s="117"/>
      <c r="P488" s="117"/>
      <c r="Q488" s="117"/>
      <c r="R488" s="117"/>
      <c r="S488" s="117"/>
      <c r="T488" s="117"/>
      <c r="U488" s="117"/>
      <c r="V488" s="117"/>
    </row>
    <row r="489" spans="3:22" ht="15.75" customHeight="1">
      <c r="C489" s="117"/>
      <c r="D489" s="115"/>
      <c r="E489" s="115"/>
      <c r="F489" s="115"/>
      <c r="G489" s="117"/>
      <c r="H489" s="157"/>
      <c r="I489" s="117"/>
      <c r="J489" s="117"/>
      <c r="K489" s="117"/>
      <c r="L489" s="117"/>
      <c r="M489" s="117"/>
      <c r="N489" s="117"/>
      <c r="O489" s="117"/>
      <c r="P489" s="117"/>
      <c r="Q489" s="117"/>
      <c r="R489" s="117"/>
      <c r="S489" s="117"/>
      <c r="T489" s="117"/>
      <c r="U489" s="117"/>
      <c r="V489" s="117"/>
    </row>
    <row r="490" spans="3:22" ht="15.75" customHeight="1">
      <c r="C490" s="117"/>
      <c r="D490" s="115"/>
      <c r="E490" s="115"/>
      <c r="F490" s="115"/>
      <c r="G490" s="117"/>
      <c r="H490" s="157"/>
      <c r="I490" s="117"/>
      <c r="J490" s="117"/>
      <c r="K490" s="117"/>
      <c r="L490" s="117"/>
      <c r="M490" s="117"/>
      <c r="N490" s="117"/>
      <c r="O490" s="117"/>
      <c r="P490" s="117"/>
      <c r="Q490" s="117"/>
      <c r="R490" s="117"/>
      <c r="S490" s="117"/>
      <c r="T490" s="117"/>
      <c r="U490" s="117"/>
      <c r="V490" s="117"/>
    </row>
    <row r="491" spans="3:22" ht="15.75" customHeight="1">
      <c r="C491" s="117"/>
      <c r="D491" s="115"/>
      <c r="E491" s="115"/>
      <c r="F491" s="115"/>
      <c r="G491" s="117"/>
      <c r="H491" s="157"/>
      <c r="I491" s="117"/>
      <c r="J491" s="117"/>
      <c r="K491" s="117"/>
      <c r="L491" s="117"/>
      <c r="M491" s="117"/>
      <c r="N491" s="117"/>
      <c r="O491" s="117"/>
      <c r="P491" s="117"/>
      <c r="Q491" s="117"/>
      <c r="R491" s="117"/>
      <c r="S491" s="117"/>
      <c r="T491" s="117"/>
      <c r="U491" s="117"/>
      <c r="V491" s="117"/>
    </row>
    <row r="492" spans="3:22" ht="15.75" customHeight="1">
      <c r="C492" s="117"/>
      <c r="D492" s="115"/>
      <c r="E492" s="115"/>
      <c r="F492" s="115"/>
      <c r="G492" s="117"/>
      <c r="H492" s="157"/>
      <c r="I492" s="117"/>
      <c r="J492" s="117"/>
      <c r="K492" s="117"/>
      <c r="L492" s="117"/>
      <c r="M492" s="117"/>
      <c r="N492" s="117"/>
      <c r="O492" s="117"/>
      <c r="P492" s="117"/>
      <c r="Q492" s="117"/>
      <c r="R492" s="117"/>
      <c r="S492" s="117"/>
      <c r="T492" s="117"/>
      <c r="U492" s="117"/>
      <c r="V492" s="117"/>
    </row>
    <row r="493" spans="3:22" ht="15.75" customHeight="1">
      <c r="C493" s="117"/>
      <c r="D493" s="115"/>
      <c r="E493" s="115"/>
      <c r="F493" s="115"/>
      <c r="G493" s="117"/>
      <c r="H493" s="157"/>
      <c r="I493" s="117"/>
      <c r="J493" s="117"/>
      <c r="K493" s="117"/>
      <c r="L493" s="117"/>
      <c r="M493" s="117"/>
      <c r="N493" s="117"/>
      <c r="O493" s="117"/>
      <c r="P493" s="117"/>
      <c r="Q493" s="117"/>
      <c r="R493" s="117"/>
      <c r="S493" s="117"/>
      <c r="T493" s="117"/>
      <c r="U493" s="117"/>
      <c r="V493" s="117"/>
    </row>
    <row r="494" spans="3:22" ht="15.75" customHeight="1">
      <c r="C494" s="117"/>
      <c r="D494" s="115"/>
      <c r="E494" s="115"/>
      <c r="F494" s="115"/>
      <c r="G494" s="117"/>
      <c r="H494" s="157"/>
      <c r="I494" s="117"/>
      <c r="J494" s="117"/>
      <c r="K494" s="117"/>
      <c r="L494" s="117"/>
      <c r="M494" s="117"/>
      <c r="N494" s="117"/>
      <c r="O494" s="117"/>
      <c r="P494" s="117"/>
      <c r="Q494" s="117"/>
      <c r="R494" s="117"/>
      <c r="S494" s="117"/>
      <c r="T494" s="117"/>
      <c r="U494" s="117"/>
      <c r="V494" s="117"/>
    </row>
    <row r="495" spans="3:22" ht="15.75" customHeight="1">
      <c r="C495" s="117"/>
      <c r="D495" s="115"/>
      <c r="E495" s="115"/>
      <c r="F495" s="115"/>
      <c r="G495" s="117"/>
      <c r="H495" s="157"/>
      <c r="I495" s="117"/>
      <c r="J495" s="117"/>
      <c r="K495" s="117"/>
      <c r="L495" s="117"/>
      <c r="M495" s="117"/>
      <c r="N495" s="117"/>
      <c r="O495" s="117"/>
      <c r="P495" s="117"/>
      <c r="Q495" s="117"/>
      <c r="R495" s="117"/>
      <c r="S495" s="117"/>
      <c r="T495" s="117"/>
      <c r="U495" s="117"/>
      <c r="V495" s="117"/>
    </row>
    <row r="496" spans="3:22" ht="15.75" customHeight="1">
      <c r="C496" s="117"/>
      <c r="D496" s="115"/>
      <c r="E496" s="115"/>
      <c r="F496" s="115"/>
      <c r="G496" s="117"/>
      <c r="H496" s="157"/>
      <c r="I496" s="117"/>
      <c r="J496" s="117"/>
      <c r="K496" s="117"/>
      <c r="L496" s="117"/>
      <c r="M496" s="117"/>
      <c r="N496" s="117"/>
      <c r="O496" s="117"/>
      <c r="P496" s="117"/>
      <c r="Q496" s="117"/>
      <c r="R496" s="117"/>
      <c r="S496" s="117"/>
      <c r="T496" s="117"/>
      <c r="U496" s="117"/>
      <c r="V496" s="117"/>
    </row>
    <row r="497" spans="3:22" ht="15.75" customHeight="1">
      <c r="C497" s="117"/>
      <c r="D497" s="115"/>
      <c r="E497" s="115"/>
      <c r="F497" s="115"/>
      <c r="G497" s="117"/>
      <c r="H497" s="157"/>
      <c r="I497" s="117"/>
      <c r="J497" s="117"/>
      <c r="K497" s="117"/>
      <c r="L497" s="117"/>
      <c r="M497" s="117"/>
      <c r="N497" s="117"/>
      <c r="O497" s="117"/>
      <c r="P497" s="117"/>
      <c r="Q497" s="117"/>
      <c r="R497" s="117"/>
      <c r="S497" s="117"/>
      <c r="T497" s="117"/>
      <c r="U497" s="117"/>
      <c r="V497" s="117"/>
    </row>
    <row r="498" spans="3:22" ht="15.75" customHeight="1">
      <c r="C498" s="117"/>
      <c r="D498" s="115"/>
      <c r="E498" s="115"/>
      <c r="F498" s="115"/>
      <c r="G498" s="117"/>
      <c r="H498" s="157"/>
      <c r="I498" s="117"/>
      <c r="J498" s="117"/>
      <c r="K498" s="117"/>
      <c r="L498" s="117"/>
      <c r="M498" s="117"/>
      <c r="N498" s="117"/>
      <c r="O498" s="117"/>
      <c r="P498" s="117"/>
      <c r="Q498" s="117"/>
      <c r="R498" s="117"/>
      <c r="S498" s="117"/>
      <c r="T498" s="117"/>
      <c r="U498" s="117"/>
      <c r="V498" s="117"/>
    </row>
    <row r="499" spans="3:22" ht="15.75" customHeight="1">
      <c r="C499" s="117"/>
      <c r="D499" s="115"/>
      <c r="E499" s="115"/>
      <c r="F499" s="115"/>
      <c r="G499" s="117"/>
      <c r="H499" s="157"/>
      <c r="I499" s="117"/>
      <c r="J499" s="117"/>
      <c r="K499" s="117"/>
      <c r="L499" s="117"/>
      <c r="M499" s="117"/>
      <c r="N499" s="117"/>
      <c r="O499" s="117"/>
      <c r="P499" s="117"/>
      <c r="Q499" s="117"/>
      <c r="R499" s="117"/>
      <c r="S499" s="117"/>
      <c r="T499" s="117"/>
      <c r="U499" s="117"/>
      <c r="V499" s="117"/>
    </row>
    <row r="500" spans="3:22" ht="15.75" customHeight="1">
      <c r="C500" s="117"/>
      <c r="D500" s="115"/>
      <c r="E500" s="115"/>
      <c r="F500" s="115"/>
      <c r="G500" s="117"/>
      <c r="H500" s="157"/>
      <c r="I500" s="117"/>
      <c r="J500" s="117"/>
      <c r="K500" s="117"/>
      <c r="L500" s="117"/>
      <c r="M500" s="117"/>
      <c r="N500" s="117"/>
      <c r="O500" s="117"/>
      <c r="P500" s="117"/>
      <c r="Q500" s="117"/>
      <c r="R500" s="117"/>
      <c r="S500" s="117"/>
      <c r="T500" s="117"/>
      <c r="U500" s="117"/>
      <c r="V500" s="117"/>
    </row>
    <row r="501" spans="3:22" ht="15.75" customHeight="1">
      <c r="C501" s="117"/>
      <c r="D501" s="115"/>
      <c r="E501" s="115"/>
      <c r="F501" s="115"/>
      <c r="G501" s="117"/>
      <c r="H501" s="157"/>
      <c r="I501" s="117"/>
      <c r="J501" s="117"/>
      <c r="K501" s="117"/>
      <c r="L501" s="117"/>
      <c r="M501" s="117"/>
      <c r="N501" s="117"/>
      <c r="O501" s="117"/>
      <c r="P501" s="117"/>
      <c r="Q501" s="117"/>
      <c r="R501" s="117"/>
      <c r="S501" s="117"/>
      <c r="T501" s="117"/>
      <c r="U501" s="117"/>
      <c r="V501" s="117"/>
    </row>
    <row r="502" spans="3:22" ht="15.75" customHeight="1">
      <c r="C502" s="117"/>
      <c r="D502" s="115"/>
      <c r="E502" s="115"/>
      <c r="F502" s="115"/>
      <c r="G502" s="117"/>
      <c r="H502" s="157"/>
      <c r="I502" s="117"/>
      <c r="J502" s="117"/>
      <c r="K502" s="117"/>
      <c r="L502" s="117"/>
      <c r="M502" s="117"/>
      <c r="N502" s="117"/>
      <c r="O502" s="117"/>
      <c r="P502" s="117"/>
      <c r="Q502" s="117"/>
      <c r="R502" s="117"/>
      <c r="S502" s="117"/>
      <c r="T502" s="117"/>
      <c r="U502" s="117"/>
      <c r="V502" s="117"/>
    </row>
    <row r="503" spans="3:22" ht="15.75" customHeight="1">
      <c r="C503" s="117"/>
      <c r="D503" s="115"/>
      <c r="E503" s="115"/>
      <c r="F503" s="115"/>
      <c r="G503" s="117"/>
      <c r="H503" s="157"/>
      <c r="I503" s="117"/>
      <c r="J503" s="117"/>
      <c r="K503" s="117"/>
      <c r="L503" s="117"/>
      <c r="M503" s="117"/>
      <c r="N503" s="117"/>
      <c r="O503" s="117"/>
      <c r="P503" s="117"/>
      <c r="Q503" s="117"/>
      <c r="R503" s="117"/>
      <c r="S503" s="117"/>
      <c r="T503" s="117"/>
      <c r="U503" s="117"/>
      <c r="V503" s="117"/>
    </row>
    <row r="504" spans="3:22" ht="15.75" customHeight="1">
      <c r="C504" s="117"/>
      <c r="D504" s="115"/>
      <c r="E504" s="115"/>
      <c r="F504" s="115"/>
      <c r="G504" s="117"/>
      <c r="H504" s="157"/>
      <c r="I504" s="117"/>
      <c r="J504" s="117"/>
      <c r="K504" s="117"/>
      <c r="L504" s="117"/>
      <c r="M504" s="117"/>
      <c r="N504" s="117"/>
      <c r="O504" s="117"/>
      <c r="P504" s="117"/>
      <c r="Q504" s="117"/>
      <c r="R504" s="117"/>
      <c r="S504" s="117"/>
      <c r="T504" s="117"/>
      <c r="U504" s="117"/>
      <c r="V504" s="117"/>
    </row>
    <row r="505" spans="3:22" ht="15.75" customHeight="1">
      <c r="C505" s="117"/>
      <c r="D505" s="115"/>
      <c r="E505" s="115"/>
      <c r="F505" s="115"/>
      <c r="G505" s="117"/>
      <c r="H505" s="157"/>
      <c r="I505" s="117"/>
      <c r="J505" s="117"/>
      <c r="K505" s="117"/>
      <c r="L505" s="117"/>
      <c r="M505" s="117"/>
      <c r="N505" s="117"/>
      <c r="O505" s="117"/>
      <c r="P505" s="117"/>
      <c r="Q505" s="117"/>
      <c r="R505" s="117"/>
      <c r="S505" s="117"/>
      <c r="T505" s="117"/>
      <c r="U505" s="117"/>
      <c r="V505" s="117"/>
    </row>
    <row r="506" spans="3:22" ht="15.75" customHeight="1">
      <c r="C506" s="117"/>
      <c r="D506" s="115"/>
      <c r="E506" s="115"/>
      <c r="F506" s="115"/>
      <c r="G506" s="117"/>
      <c r="H506" s="157"/>
      <c r="I506" s="117"/>
      <c r="J506" s="117"/>
      <c r="K506" s="117"/>
      <c r="L506" s="117"/>
      <c r="M506" s="117"/>
      <c r="N506" s="117"/>
      <c r="O506" s="117"/>
      <c r="P506" s="117"/>
      <c r="Q506" s="117"/>
      <c r="R506" s="117"/>
      <c r="S506" s="117"/>
      <c r="T506" s="117"/>
      <c r="U506" s="117"/>
      <c r="V506" s="117"/>
    </row>
    <row r="507" spans="3:22" ht="15.75" customHeight="1">
      <c r="C507" s="117"/>
      <c r="D507" s="115"/>
      <c r="E507" s="115"/>
      <c r="F507" s="115"/>
      <c r="G507" s="117"/>
      <c r="H507" s="157"/>
      <c r="I507" s="117"/>
      <c r="J507" s="117"/>
      <c r="K507" s="117"/>
      <c r="L507" s="117"/>
      <c r="M507" s="117"/>
      <c r="N507" s="117"/>
      <c r="O507" s="117"/>
      <c r="P507" s="117"/>
      <c r="Q507" s="117"/>
      <c r="R507" s="117"/>
      <c r="S507" s="117"/>
      <c r="T507" s="117"/>
      <c r="U507" s="117"/>
      <c r="V507" s="117"/>
    </row>
    <row r="508" spans="3:22" ht="15.75" customHeight="1">
      <c r="C508" s="117"/>
      <c r="D508" s="115"/>
      <c r="E508" s="115"/>
      <c r="F508" s="115"/>
      <c r="G508" s="117"/>
      <c r="H508" s="157"/>
      <c r="I508" s="117"/>
      <c r="J508" s="117"/>
      <c r="K508" s="117"/>
      <c r="L508" s="117"/>
      <c r="M508" s="117"/>
      <c r="N508" s="117"/>
      <c r="O508" s="117"/>
      <c r="P508" s="117"/>
      <c r="Q508" s="117"/>
      <c r="R508" s="117"/>
      <c r="S508" s="117"/>
      <c r="T508" s="117"/>
      <c r="U508" s="117"/>
      <c r="V508" s="117"/>
    </row>
    <row r="509" spans="3:22" ht="15.75" customHeight="1">
      <c r="C509" s="117"/>
      <c r="D509" s="115"/>
      <c r="E509" s="115"/>
      <c r="F509" s="115"/>
      <c r="G509" s="117"/>
      <c r="H509" s="157"/>
      <c r="I509" s="117"/>
      <c r="J509" s="117"/>
      <c r="K509" s="117"/>
      <c r="L509" s="117"/>
      <c r="M509" s="117"/>
      <c r="N509" s="117"/>
      <c r="O509" s="117"/>
      <c r="P509" s="117"/>
      <c r="Q509" s="117"/>
      <c r="R509" s="117"/>
      <c r="S509" s="117"/>
      <c r="T509" s="117"/>
      <c r="U509" s="117"/>
      <c r="V509" s="117"/>
    </row>
    <row r="510" spans="3:22" ht="15.75" customHeight="1">
      <c r="C510" s="117"/>
      <c r="D510" s="115"/>
      <c r="E510" s="115"/>
      <c r="F510" s="115"/>
      <c r="G510" s="117"/>
      <c r="H510" s="157"/>
      <c r="I510" s="117"/>
      <c r="J510" s="117"/>
      <c r="K510" s="117"/>
      <c r="L510" s="117"/>
      <c r="M510" s="117"/>
      <c r="N510" s="117"/>
      <c r="O510" s="117"/>
      <c r="P510" s="117"/>
      <c r="Q510" s="117"/>
      <c r="R510" s="117"/>
      <c r="S510" s="117"/>
      <c r="T510" s="117"/>
      <c r="U510" s="117"/>
      <c r="V510" s="117"/>
    </row>
    <row r="511" spans="3:22" ht="15.75" customHeight="1">
      <c r="C511" s="117"/>
      <c r="D511" s="115"/>
      <c r="E511" s="115"/>
      <c r="F511" s="115"/>
      <c r="G511" s="117"/>
      <c r="H511" s="157"/>
      <c r="I511" s="117"/>
      <c r="J511" s="117"/>
      <c r="K511" s="117"/>
      <c r="L511" s="117"/>
      <c r="M511" s="117"/>
      <c r="N511" s="117"/>
      <c r="O511" s="117"/>
      <c r="P511" s="117"/>
      <c r="Q511" s="117"/>
      <c r="R511" s="117"/>
      <c r="S511" s="117"/>
      <c r="T511" s="117"/>
      <c r="U511" s="117"/>
      <c r="V511" s="117"/>
    </row>
    <row r="512" spans="3:22" ht="15.75" customHeight="1">
      <c r="C512" s="117"/>
      <c r="D512" s="115"/>
      <c r="E512" s="115"/>
      <c r="F512" s="115"/>
      <c r="G512" s="117"/>
      <c r="H512" s="157"/>
      <c r="I512" s="117"/>
      <c r="J512" s="117"/>
      <c r="K512" s="117"/>
      <c r="L512" s="117"/>
      <c r="M512" s="117"/>
      <c r="N512" s="117"/>
      <c r="O512" s="117"/>
      <c r="P512" s="117"/>
      <c r="Q512" s="117"/>
      <c r="R512" s="117"/>
      <c r="S512" s="117"/>
      <c r="T512" s="117"/>
      <c r="U512" s="117"/>
      <c r="V512" s="117"/>
    </row>
    <row r="513" spans="3:22" ht="15.75" customHeight="1">
      <c r="C513" s="117"/>
      <c r="D513" s="115"/>
      <c r="E513" s="115"/>
      <c r="F513" s="115"/>
      <c r="G513" s="117"/>
      <c r="H513" s="157"/>
      <c r="I513" s="117"/>
      <c r="J513" s="117"/>
      <c r="K513" s="117"/>
      <c r="L513" s="117"/>
      <c r="M513" s="117"/>
      <c r="N513" s="117"/>
      <c r="O513" s="117"/>
      <c r="P513" s="117"/>
      <c r="Q513" s="117"/>
      <c r="R513" s="117"/>
      <c r="S513" s="117"/>
      <c r="T513" s="117"/>
      <c r="U513" s="117"/>
      <c r="V513" s="117"/>
    </row>
    <row r="514" spans="3:22" ht="15.75" customHeight="1">
      <c r="C514" s="117"/>
      <c r="D514" s="115"/>
      <c r="E514" s="115"/>
      <c r="F514" s="115"/>
      <c r="G514" s="117"/>
      <c r="H514" s="157"/>
      <c r="I514" s="117"/>
      <c r="J514" s="117"/>
      <c r="K514" s="117"/>
      <c r="L514" s="117"/>
      <c r="M514" s="117"/>
      <c r="N514" s="117"/>
      <c r="O514" s="117"/>
      <c r="P514" s="117"/>
      <c r="Q514" s="117"/>
      <c r="R514" s="117"/>
      <c r="S514" s="117"/>
      <c r="T514" s="117"/>
      <c r="U514" s="117"/>
      <c r="V514" s="117"/>
    </row>
    <row r="515" spans="3:22" ht="15.75" customHeight="1">
      <c r="C515" s="117"/>
      <c r="D515" s="115"/>
      <c r="E515" s="115"/>
      <c r="F515" s="115"/>
      <c r="G515" s="117"/>
      <c r="H515" s="157"/>
      <c r="I515" s="117"/>
      <c r="J515" s="117"/>
      <c r="K515" s="117"/>
      <c r="L515" s="117"/>
      <c r="M515" s="117"/>
      <c r="N515" s="117"/>
      <c r="O515" s="117"/>
      <c r="P515" s="117"/>
      <c r="Q515" s="117"/>
      <c r="R515" s="117"/>
      <c r="S515" s="117"/>
      <c r="T515" s="117"/>
      <c r="U515" s="117"/>
      <c r="V515" s="117"/>
    </row>
    <row r="516" spans="3:22" ht="15.75" customHeight="1">
      <c r="C516" s="117"/>
      <c r="D516" s="115"/>
      <c r="E516" s="115"/>
      <c r="F516" s="115"/>
      <c r="G516" s="117"/>
      <c r="H516" s="157"/>
      <c r="I516" s="117"/>
      <c r="J516" s="117"/>
      <c r="K516" s="117"/>
      <c r="L516" s="117"/>
      <c r="M516" s="117"/>
      <c r="N516" s="117"/>
      <c r="O516" s="117"/>
      <c r="P516" s="117"/>
      <c r="Q516" s="117"/>
      <c r="R516" s="117"/>
      <c r="S516" s="117"/>
      <c r="T516" s="117"/>
      <c r="U516" s="117"/>
      <c r="V516" s="117"/>
    </row>
    <row r="517" spans="3:22" ht="15.75" customHeight="1">
      <c r="C517" s="117"/>
      <c r="D517" s="115"/>
      <c r="E517" s="115"/>
      <c r="F517" s="115"/>
      <c r="G517" s="117"/>
      <c r="H517" s="157"/>
      <c r="I517" s="117"/>
      <c r="J517" s="117"/>
      <c r="K517" s="117"/>
      <c r="L517" s="117"/>
      <c r="M517" s="117"/>
      <c r="N517" s="117"/>
      <c r="O517" s="117"/>
      <c r="P517" s="117"/>
      <c r="Q517" s="117"/>
      <c r="R517" s="117"/>
      <c r="S517" s="117"/>
      <c r="T517" s="117"/>
      <c r="U517" s="117"/>
      <c r="V517" s="117"/>
    </row>
    <row r="518" spans="3:22" ht="15.75" customHeight="1">
      <c r="C518" s="117"/>
      <c r="D518" s="115"/>
      <c r="E518" s="115"/>
      <c r="F518" s="115"/>
      <c r="G518" s="117"/>
      <c r="H518" s="157"/>
      <c r="I518" s="117"/>
      <c r="J518" s="117"/>
      <c r="K518" s="117"/>
      <c r="L518" s="117"/>
      <c r="M518" s="117"/>
      <c r="N518" s="117"/>
      <c r="O518" s="117"/>
      <c r="P518" s="117"/>
      <c r="Q518" s="117"/>
      <c r="R518" s="117"/>
      <c r="S518" s="117"/>
      <c r="T518" s="117"/>
      <c r="U518" s="117"/>
      <c r="V518" s="117"/>
    </row>
    <row r="519" spans="3:22" ht="15.75" customHeight="1">
      <c r="C519" s="117"/>
      <c r="D519" s="115"/>
      <c r="E519" s="115"/>
      <c r="F519" s="115"/>
      <c r="G519" s="117"/>
      <c r="H519" s="157"/>
      <c r="I519" s="117"/>
      <c r="J519" s="117"/>
      <c r="K519" s="117"/>
      <c r="L519" s="117"/>
      <c r="M519" s="117"/>
      <c r="N519" s="117"/>
      <c r="O519" s="117"/>
      <c r="P519" s="117"/>
      <c r="Q519" s="117"/>
      <c r="R519" s="117"/>
      <c r="S519" s="117"/>
      <c r="T519" s="117"/>
      <c r="U519" s="117"/>
      <c r="V519" s="117"/>
    </row>
    <row r="520" spans="3:22" ht="15.75" customHeight="1">
      <c r="C520" s="117"/>
      <c r="D520" s="115"/>
      <c r="E520" s="115"/>
      <c r="F520" s="115"/>
      <c r="G520" s="117"/>
      <c r="H520" s="157"/>
      <c r="I520" s="117"/>
      <c r="J520" s="117"/>
      <c r="K520" s="117"/>
      <c r="L520" s="117"/>
      <c r="M520" s="117"/>
      <c r="N520" s="117"/>
      <c r="O520" s="117"/>
      <c r="P520" s="117"/>
      <c r="Q520" s="117"/>
      <c r="R520" s="117"/>
      <c r="S520" s="117"/>
      <c r="T520" s="117"/>
      <c r="U520" s="117"/>
      <c r="V520" s="117"/>
    </row>
    <row r="521" spans="3:22" ht="15.75" customHeight="1">
      <c r="C521" s="117"/>
      <c r="D521" s="115"/>
      <c r="E521" s="115"/>
      <c r="F521" s="115"/>
      <c r="G521" s="117"/>
      <c r="H521" s="157"/>
      <c r="I521" s="117"/>
      <c r="J521" s="117"/>
      <c r="K521" s="117"/>
      <c r="L521" s="117"/>
      <c r="M521" s="117"/>
      <c r="N521" s="117"/>
      <c r="O521" s="117"/>
      <c r="P521" s="117"/>
      <c r="Q521" s="117"/>
      <c r="R521" s="117"/>
      <c r="S521" s="117"/>
      <c r="T521" s="117"/>
      <c r="U521" s="117"/>
      <c r="V521" s="117"/>
    </row>
    <row r="522" spans="3:22" ht="15.75" customHeight="1">
      <c r="C522" s="117"/>
      <c r="D522" s="115"/>
      <c r="E522" s="115"/>
      <c r="F522" s="115"/>
      <c r="G522" s="117"/>
      <c r="H522" s="157"/>
      <c r="I522" s="117"/>
      <c r="J522" s="117"/>
      <c r="K522" s="117"/>
      <c r="L522" s="117"/>
      <c r="M522" s="117"/>
      <c r="N522" s="117"/>
      <c r="O522" s="117"/>
      <c r="P522" s="117"/>
      <c r="Q522" s="117"/>
      <c r="R522" s="117"/>
      <c r="S522" s="117"/>
      <c r="T522" s="117"/>
      <c r="U522" s="117"/>
      <c r="V522" s="117"/>
    </row>
    <row r="523" spans="3:22" ht="15.75" customHeight="1">
      <c r="C523" s="117"/>
      <c r="D523" s="115"/>
      <c r="E523" s="115"/>
      <c r="F523" s="115"/>
      <c r="G523" s="117"/>
      <c r="H523" s="157"/>
      <c r="I523" s="117"/>
      <c r="J523" s="117"/>
      <c r="K523" s="117"/>
      <c r="L523" s="117"/>
      <c r="M523" s="117"/>
      <c r="N523" s="117"/>
      <c r="O523" s="117"/>
      <c r="P523" s="117"/>
      <c r="Q523" s="117"/>
      <c r="R523" s="117"/>
      <c r="S523" s="117"/>
      <c r="T523" s="117"/>
      <c r="U523" s="117"/>
      <c r="V523" s="117"/>
    </row>
    <row r="524" spans="3:22" ht="15.75" customHeight="1">
      <c r="C524" s="117"/>
      <c r="D524" s="115"/>
      <c r="E524" s="115"/>
      <c r="F524" s="115"/>
      <c r="G524" s="117"/>
      <c r="H524" s="157"/>
      <c r="I524" s="117"/>
      <c r="J524" s="117"/>
      <c r="K524" s="117"/>
      <c r="L524" s="117"/>
      <c r="M524" s="117"/>
      <c r="N524" s="117"/>
      <c r="O524" s="117"/>
      <c r="P524" s="117"/>
      <c r="Q524" s="117"/>
      <c r="R524" s="117"/>
      <c r="S524" s="117"/>
      <c r="T524" s="117"/>
      <c r="U524" s="117"/>
      <c r="V524" s="117"/>
    </row>
    <row r="525" spans="3:22" ht="15.75" customHeight="1">
      <c r="C525" s="117"/>
      <c r="D525" s="115"/>
      <c r="E525" s="115"/>
      <c r="F525" s="115"/>
      <c r="G525" s="117"/>
      <c r="H525" s="157"/>
      <c r="I525" s="117"/>
      <c r="J525" s="117"/>
      <c r="K525" s="117"/>
      <c r="L525" s="117"/>
      <c r="M525" s="117"/>
      <c r="N525" s="117"/>
      <c r="O525" s="117"/>
      <c r="P525" s="117"/>
      <c r="Q525" s="117"/>
      <c r="R525" s="117"/>
      <c r="S525" s="117"/>
      <c r="T525" s="117"/>
      <c r="U525" s="117"/>
      <c r="V525" s="117"/>
    </row>
    <row r="526" spans="3:22" ht="15.75" customHeight="1">
      <c r="C526" s="117"/>
      <c r="D526" s="115"/>
      <c r="E526" s="115"/>
      <c r="F526" s="115"/>
      <c r="G526" s="117"/>
      <c r="H526" s="157"/>
      <c r="I526" s="117"/>
      <c r="J526" s="117"/>
      <c r="K526" s="117"/>
      <c r="L526" s="117"/>
      <c r="M526" s="117"/>
      <c r="N526" s="117"/>
      <c r="O526" s="117"/>
      <c r="P526" s="117"/>
      <c r="Q526" s="117"/>
      <c r="R526" s="117"/>
      <c r="S526" s="117"/>
      <c r="T526" s="117"/>
      <c r="U526" s="117"/>
      <c r="V526" s="117"/>
    </row>
    <row r="527" spans="3:22" ht="15.75" customHeight="1">
      <c r="C527" s="117"/>
      <c r="D527" s="115"/>
      <c r="E527" s="115"/>
      <c r="F527" s="115"/>
      <c r="G527" s="117"/>
      <c r="H527" s="157"/>
      <c r="I527" s="117"/>
      <c r="J527" s="117"/>
      <c r="K527" s="117"/>
      <c r="L527" s="117"/>
      <c r="M527" s="117"/>
      <c r="N527" s="117"/>
      <c r="O527" s="117"/>
      <c r="P527" s="117"/>
      <c r="Q527" s="117"/>
      <c r="R527" s="117"/>
      <c r="S527" s="117"/>
      <c r="T527" s="117"/>
      <c r="U527" s="117"/>
      <c r="V527" s="117"/>
    </row>
    <row r="528" spans="3:22" ht="15.75" customHeight="1">
      <c r="C528" s="117"/>
      <c r="D528" s="115"/>
      <c r="E528" s="115"/>
      <c r="F528" s="115"/>
      <c r="G528" s="117"/>
      <c r="H528" s="157"/>
      <c r="I528" s="117"/>
      <c r="J528" s="117"/>
      <c r="K528" s="117"/>
      <c r="L528" s="117"/>
      <c r="M528" s="117"/>
      <c r="N528" s="117"/>
      <c r="O528" s="117"/>
      <c r="P528" s="117"/>
      <c r="Q528" s="117"/>
      <c r="R528" s="117"/>
      <c r="S528" s="117"/>
      <c r="T528" s="117"/>
      <c r="U528" s="117"/>
      <c r="V528" s="117"/>
    </row>
    <row r="529" spans="3:22" ht="15.75" customHeight="1">
      <c r="C529" s="117"/>
      <c r="D529" s="115"/>
      <c r="E529" s="115"/>
      <c r="F529" s="115"/>
      <c r="G529" s="117"/>
      <c r="H529" s="157"/>
      <c r="I529" s="117"/>
      <c r="J529" s="117"/>
      <c r="K529" s="117"/>
      <c r="L529" s="117"/>
      <c r="M529" s="117"/>
      <c r="N529" s="117"/>
      <c r="O529" s="117"/>
      <c r="P529" s="117"/>
      <c r="Q529" s="117"/>
      <c r="R529" s="117"/>
      <c r="S529" s="117"/>
      <c r="T529" s="117"/>
      <c r="U529" s="117"/>
      <c r="V529" s="117"/>
    </row>
    <row r="530" spans="3:22" ht="15.75" customHeight="1">
      <c r="C530" s="117"/>
      <c r="D530" s="115"/>
      <c r="E530" s="115"/>
      <c r="F530" s="115"/>
      <c r="G530" s="117"/>
      <c r="H530" s="157"/>
      <c r="I530" s="117"/>
      <c r="J530" s="117"/>
      <c r="K530" s="117"/>
      <c r="L530" s="117"/>
      <c r="M530" s="117"/>
      <c r="N530" s="117"/>
      <c r="O530" s="117"/>
      <c r="P530" s="117"/>
      <c r="Q530" s="117"/>
      <c r="R530" s="117"/>
      <c r="S530" s="117"/>
      <c r="T530" s="117"/>
      <c r="U530" s="117"/>
      <c r="V530" s="117"/>
    </row>
    <row r="531" spans="3:22" ht="15.75" customHeight="1">
      <c r="C531" s="117"/>
      <c r="D531" s="115"/>
      <c r="E531" s="115"/>
      <c r="F531" s="115"/>
      <c r="G531" s="117"/>
      <c r="H531" s="157"/>
      <c r="I531" s="117"/>
      <c r="J531" s="117"/>
      <c r="K531" s="117"/>
      <c r="L531" s="117"/>
      <c r="M531" s="117"/>
      <c r="N531" s="117"/>
      <c r="O531" s="117"/>
      <c r="P531" s="117"/>
      <c r="Q531" s="117"/>
      <c r="R531" s="117"/>
      <c r="S531" s="117"/>
      <c r="T531" s="117"/>
      <c r="U531" s="117"/>
      <c r="V531" s="117"/>
    </row>
    <row r="532" spans="3:22" ht="15.75" customHeight="1">
      <c r="C532" s="117"/>
      <c r="D532" s="115"/>
      <c r="E532" s="115"/>
      <c r="F532" s="115"/>
      <c r="G532" s="117"/>
      <c r="H532" s="157"/>
      <c r="I532" s="117"/>
      <c r="J532" s="117"/>
      <c r="K532" s="117"/>
      <c r="L532" s="117"/>
      <c r="M532" s="117"/>
      <c r="N532" s="117"/>
      <c r="O532" s="117"/>
      <c r="P532" s="117"/>
      <c r="Q532" s="117"/>
      <c r="R532" s="117"/>
      <c r="S532" s="117"/>
      <c r="T532" s="117"/>
      <c r="U532" s="117"/>
      <c r="V532" s="117"/>
    </row>
    <row r="533" spans="3:22" ht="15.75" customHeight="1">
      <c r="C533" s="117"/>
      <c r="D533" s="115"/>
      <c r="E533" s="115"/>
      <c r="F533" s="115"/>
      <c r="G533" s="117"/>
      <c r="H533" s="157"/>
      <c r="I533" s="117"/>
      <c r="J533" s="117"/>
      <c r="K533" s="117"/>
      <c r="L533" s="117"/>
      <c r="M533" s="117"/>
      <c r="N533" s="117"/>
      <c r="O533" s="117"/>
      <c r="P533" s="117"/>
      <c r="Q533" s="117"/>
      <c r="R533" s="117"/>
      <c r="S533" s="117"/>
      <c r="T533" s="117"/>
      <c r="U533" s="117"/>
      <c r="V533" s="117"/>
    </row>
    <row r="534" spans="3:22" ht="15.75" customHeight="1">
      <c r="C534" s="117"/>
      <c r="D534" s="115"/>
      <c r="E534" s="115"/>
      <c r="F534" s="115"/>
      <c r="G534" s="117"/>
      <c r="H534" s="157"/>
      <c r="I534" s="117"/>
      <c r="J534" s="117"/>
      <c r="K534" s="117"/>
      <c r="L534" s="117"/>
      <c r="M534" s="117"/>
      <c r="N534" s="117"/>
      <c r="O534" s="117"/>
      <c r="P534" s="117"/>
      <c r="Q534" s="117"/>
      <c r="R534" s="117"/>
      <c r="S534" s="117"/>
      <c r="T534" s="117"/>
      <c r="U534" s="117"/>
      <c r="V534" s="117"/>
    </row>
    <row r="535" spans="3:22" ht="15.75" customHeight="1">
      <c r="C535" s="117"/>
      <c r="D535" s="115"/>
      <c r="E535" s="115"/>
      <c r="F535" s="115"/>
      <c r="G535" s="117"/>
      <c r="H535" s="157"/>
      <c r="I535" s="117"/>
      <c r="J535" s="117"/>
      <c r="K535" s="117"/>
      <c r="L535" s="117"/>
      <c r="M535" s="117"/>
      <c r="N535" s="117"/>
      <c r="O535" s="117"/>
      <c r="P535" s="117"/>
      <c r="Q535" s="117"/>
      <c r="R535" s="117"/>
      <c r="S535" s="117"/>
      <c r="T535" s="117"/>
      <c r="U535" s="117"/>
      <c r="V535" s="117"/>
    </row>
    <row r="536" spans="3:22" ht="15.75" customHeight="1">
      <c r="C536" s="117"/>
      <c r="D536" s="115"/>
      <c r="E536" s="115"/>
      <c r="F536" s="115"/>
      <c r="G536" s="117"/>
      <c r="H536" s="157"/>
      <c r="I536" s="117"/>
      <c r="J536" s="117"/>
      <c r="K536" s="117"/>
      <c r="L536" s="117"/>
      <c r="M536" s="117"/>
      <c r="N536" s="117"/>
      <c r="O536" s="117"/>
      <c r="P536" s="117"/>
      <c r="Q536" s="117"/>
      <c r="R536" s="117"/>
      <c r="S536" s="117"/>
      <c r="T536" s="117"/>
      <c r="U536" s="117"/>
      <c r="V536" s="117"/>
    </row>
    <row r="537" spans="3:22" ht="15.75" customHeight="1">
      <c r="C537" s="117"/>
      <c r="D537" s="115"/>
      <c r="E537" s="115"/>
      <c r="F537" s="115"/>
      <c r="G537" s="117"/>
      <c r="H537" s="157"/>
      <c r="I537" s="117"/>
      <c r="J537" s="117"/>
      <c r="K537" s="117"/>
      <c r="L537" s="117"/>
      <c r="M537" s="117"/>
      <c r="N537" s="117"/>
      <c r="O537" s="117"/>
      <c r="P537" s="117"/>
      <c r="Q537" s="117"/>
      <c r="R537" s="117"/>
      <c r="S537" s="117"/>
      <c r="T537" s="117"/>
      <c r="U537" s="117"/>
      <c r="V537" s="117"/>
    </row>
    <row r="538" spans="3:22" ht="15.75" customHeight="1">
      <c r="C538" s="117"/>
      <c r="D538" s="115"/>
      <c r="E538" s="115"/>
      <c r="F538" s="115"/>
      <c r="G538" s="117"/>
      <c r="H538" s="157"/>
      <c r="I538" s="117"/>
      <c r="J538" s="117"/>
      <c r="K538" s="117"/>
      <c r="L538" s="117"/>
      <c r="M538" s="117"/>
      <c r="N538" s="117"/>
      <c r="O538" s="117"/>
      <c r="P538" s="117"/>
      <c r="Q538" s="117"/>
      <c r="R538" s="117"/>
      <c r="S538" s="117"/>
      <c r="T538" s="117"/>
      <c r="U538" s="117"/>
      <c r="V538" s="117"/>
    </row>
    <row r="539" spans="3:22" ht="15.75" customHeight="1">
      <c r="C539" s="117"/>
      <c r="D539" s="115"/>
      <c r="E539" s="115"/>
      <c r="F539" s="115"/>
      <c r="G539" s="117"/>
      <c r="H539" s="157"/>
      <c r="I539" s="117"/>
      <c r="J539" s="117"/>
      <c r="K539" s="117"/>
      <c r="L539" s="117"/>
      <c r="M539" s="117"/>
      <c r="N539" s="117"/>
      <c r="O539" s="117"/>
      <c r="P539" s="117"/>
      <c r="Q539" s="117"/>
      <c r="R539" s="117"/>
      <c r="S539" s="117"/>
      <c r="T539" s="117"/>
      <c r="U539" s="117"/>
      <c r="V539" s="117"/>
    </row>
    <row r="540" spans="3:22" ht="15.75" customHeight="1">
      <c r="C540" s="117"/>
      <c r="D540" s="115"/>
      <c r="E540" s="115"/>
      <c r="F540" s="115"/>
      <c r="G540" s="117"/>
      <c r="H540" s="157"/>
      <c r="I540" s="117"/>
      <c r="J540" s="117"/>
      <c r="K540" s="117"/>
      <c r="L540" s="117"/>
      <c r="M540" s="117"/>
      <c r="N540" s="117"/>
      <c r="O540" s="117"/>
      <c r="P540" s="117"/>
      <c r="Q540" s="117"/>
      <c r="R540" s="117"/>
      <c r="S540" s="117"/>
      <c r="T540" s="117"/>
      <c r="U540" s="117"/>
      <c r="V540" s="117"/>
    </row>
    <row r="541" spans="3:22" ht="15.75" customHeight="1">
      <c r="C541" s="117"/>
      <c r="D541" s="115"/>
      <c r="E541" s="115"/>
      <c r="F541" s="115"/>
      <c r="G541" s="117"/>
      <c r="H541" s="157"/>
      <c r="I541" s="117"/>
      <c r="J541" s="117"/>
      <c r="K541" s="117"/>
      <c r="L541" s="117"/>
      <c r="M541" s="117"/>
      <c r="N541" s="117"/>
      <c r="O541" s="117"/>
      <c r="P541" s="117"/>
      <c r="Q541" s="117"/>
      <c r="R541" s="117"/>
      <c r="S541" s="117"/>
      <c r="T541" s="117"/>
      <c r="U541" s="117"/>
      <c r="V541" s="117"/>
    </row>
    <row r="542" spans="3:22" ht="15.75" customHeight="1">
      <c r="C542" s="117"/>
      <c r="D542" s="115"/>
      <c r="E542" s="115"/>
      <c r="F542" s="115"/>
      <c r="G542" s="117"/>
      <c r="H542" s="157"/>
      <c r="I542" s="117"/>
      <c r="J542" s="117"/>
      <c r="K542" s="117"/>
      <c r="L542" s="117"/>
      <c r="M542" s="117"/>
      <c r="N542" s="117"/>
      <c r="O542" s="117"/>
      <c r="P542" s="117"/>
      <c r="Q542" s="117"/>
      <c r="R542" s="117"/>
      <c r="S542" s="117"/>
      <c r="T542" s="117"/>
      <c r="U542" s="117"/>
      <c r="V542" s="117"/>
    </row>
    <row r="543" spans="3:22" ht="15.75" customHeight="1">
      <c r="C543" s="117"/>
      <c r="D543" s="115"/>
      <c r="E543" s="115"/>
      <c r="F543" s="115"/>
      <c r="G543" s="117"/>
      <c r="H543" s="157"/>
      <c r="I543" s="117"/>
      <c r="J543" s="117"/>
      <c r="K543" s="117"/>
      <c r="L543" s="117"/>
      <c r="M543" s="117"/>
      <c r="N543" s="117"/>
      <c r="O543" s="117"/>
      <c r="P543" s="117"/>
      <c r="Q543" s="117"/>
      <c r="R543" s="117"/>
      <c r="S543" s="117"/>
      <c r="T543" s="117"/>
      <c r="U543" s="117"/>
      <c r="V543" s="117"/>
    </row>
    <row r="544" spans="3:22" ht="15.75" customHeight="1">
      <c r="C544" s="117"/>
      <c r="D544" s="115"/>
      <c r="E544" s="115"/>
      <c r="F544" s="115"/>
      <c r="G544" s="117"/>
      <c r="H544" s="157"/>
      <c r="I544" s="117"/>
      <c r="J544" s="117"/>
      <c r="K544" s="117"/>
      <c r="L544" s="117"/>
      <c r="M544" s="117"/>
      <c r="N544" s="117"/>
      <c r="O544" s="117"/>
      <c r="P544" s="117"/>
      <c r="Q544" s="117"/>
      <c r="R544" s="117"/>
      <c r="S544" s="117"/>
      <c r="T544" s="117"/>
      <c r="U544" s="117"/>
      <c r="V544" s="117"/>
    </row>
    <row r="545" spans="3:22" ht="15.75" customHeight="1">
      <c r="C545" s="117"/>
      <c r="D545" s="115"/>
      <c r="E545" s="115"/>
      <c r="F545" s="115"/>
      <c r="G545" s="117"/>
      <c r="H545" s="157"/>
      <c r="I545" s="117"/>
      <c r="J545" s="117"/>
      <c r="K545" s="117"/>
      <c r="L545" s="117"/>
      <c r="M545" s="117"/>
      <c r="N545" s="117"/>
      <c r="O545" s="117"/>
      <c r="P545" s="117"/>
      <c r="Q545" s="117"/>
      <c r="R545" s="117"/>
      <c r="S545" s="117"/>
      <c r="T545" s="117"/>
      <c r="U545" s="117"/>
      <c r="V545" s="117"/>
    </row>
    <row r="546" spans="3:22" ht="15.75" customHeight="1">
      <c r="C546" s="117"/>
      <c r="D546" s="115"/>
      <c r="E546" s="115"/>
      <c r="F546" s="115"/>
      <c r="G546" s="117"/>
      <c r="H546" s="157"/>
      <c r="I546" s="117"/>
      <c r="J546" s="117"/>
      <c r="K546" s="117"/>
      <c r="L546" s="117"/>
      <c r="M546" s="117"/>
      <c r="N546" s="117"/>
      <c r="O546" s="117"/>
      <c r="P546" s="117"/>
      <c r="Q546" s="117"/>
      <c r="R546" s="117"/>
      <c r="S546" s="117"/>
      <c r="T546" s="117"/>
      <c r="U546" s="117"/>
      <c r="V546" s="117"/>
    </row>
    <row r="547" spans="3:22" ht="15.75" customHeight="1">
      <c r="C547" s="117"/>
      <c r="D547" s="115"/>
      <c r="E547" s="115"/>
      <c r="F547" s="115"/>
      <c r="G547" s="117"/>
      <c r="H547" s="157"/>
      <c r="I547" s="117"/>
      <c r="J547" s="117"/>
      <c r="K547" s="117"/>
      <c r="L547" s="117"/>
      <c r="M547" s="117"/>
      <c r="N547" s="117"/>
      <c r="O547" s="117"/>
      <c r="P547" s="117"/>
      <c r="Q547" s="117"/>
      <c r="R547" s="117"/>
      <c r="S547" s="117"/>
      <c r="T547" s="117"/>
      <c r="U547" s="117"/>
      <c r="V547" s="117"/>
    </row>
    <row r="548" spans="3:22" ht="15.75" customHeight="1">
      <c r="C548" s="117"/>
      <c r="D548" s="115"/>
      <c r="E548" s="115"/>
      <c r="F548" s="115"/>
      <c r="G548" s="117"/>
      <c r="H548" s="157"/>
      <c r="I548" s="117"/>
      <c r="J548" s="117"/>
      <c r="K548" s="117"/>
      <c r="L548" s="117"/>
      <c r="M548" s="117"/>
      <c r="N548" s="117"/>
      <c r="O548" s="117"/>
      <c r="P548" s="117"/>
      <c r="Q548" s="117"/>
      <c r="R548" s="117"/>
      <c r="S548" s="117"/>
      <c r="T548" s="117"/>
      <c r="U548" s="117"/>
      <c r="V548" s="117"/>
    </row>
    <row r="549" spans="3:22" ht="15.75" customHeight="1">
      <c r="C549" s="117"/>
      <c r="D549" s="115"/>
      <c r="E549" s="115"/>
      <c r="F549" s="115"/>
      <c r="G549" s="117"/>
      <c r="H549" s="157"/>
      <c r="I549" s="117"/>
      <c r="J549" s="117"/>
      <c r="K549" s="117"/>
      <c r="L549" s="117"/>
      <c r="M549" s="117"/>
      <c r="N549" s="117"/>
      <c r="O549" s="117"/>
      <c r="P549" s="117"/>
      <c r="Q549" s="117"/>
      <c r="R549" s="117"/>
      <c r="S549" s="117"/>
      <c r="T549" s="117"/>
      <c r="U549" s="117"/>
      <c r="V549" s="117"/>
    </row>
    <row r="550" spans="3:22" ht="15.75" customHeight="1">
      <c r="C550" s="117"/>
      <c r="D550" s="115"/>
      <c r="E550" s="115"/>
      <c r="F550" s="115"/>
      <c r="G550" s="117"/>
      <c r="H550" s="157"/>
      <c r="I550" s="117"/>
      <c r="J550" s="117"/>
      <c r="K550" s="117"/>
      <c r="L550" s="117"/>
      <c r="M550" s="117"/>
      <c r="N550" s="117"/>
      <c r="O550" s="117"/>
      <c r="P550" s="117"/>
      <c r="Q550" s="117"/>
      <c r="R550" s="117"/>
      <c r="S550" s="117"/>
      <c r="T550" s="117"/>
      <c r="U550" s="117"/>
      <c r="V550" s="117"/>
    </row>
    <row r="551" spans="3:22" ht="15.75" customHeight="1">
      <c r="C551" s="117"/>
      <c r="D551" s="115"/>
      <c r="E551" s="115"/>
      <c r="F551" s="115"/>
      <c r="G551" s="117"/>
      <c r="H551" s="157"/>
      <c r="I551" s="117"/>
      <c r="J551" s="117"/>
      <c r="K551" s="117"/>
      <c r="L551" s="117"/>
      <c r="M551" s="117"/>
      <c r="N551" s="117"/>
      <c r="O551" s="117"/>
      <c r="P551" s="117"/>
      <c r="Q551" s="117"/>
      <c r="R551" s="117"/>
      <c r="S551" s="117"/>
      <c r="T551" s="117"/>
      <c r="U551" s="117"/>
      <c r="V551" s="117"/>
    </row>
    <row r="552" spans="3:22" ht="15.75" customHeight="1">
      <c r="C552" s="117"/>
      <c r="D552" s="115"/>
      <c r="E552" s="115"/>
      <c r="F552" s="115"/>
      <c r="G552" s="117"/>
      <c r="H552" s="157"/>
      <c r="I552" s="117"/>
      <c r="J552" s="117"/>
      <c r="K552" s="117"/>
      <c r="L552" s="117"/>
      <c r="M552" s="117"/>
      <c r="N552" s="117"/>
      <c r="O552" s="117"/>
      <c r="P552" s="117"/>
      <c r="Q552" s="117"/>
      <c r="R552" s="117"/>
      <c r="S552" s="117"/>
      <c r="T552" s="117"/>
      <c r="U552" s="117"/>
      <c r="V552" s="117"/>
    </row>
    <row r="553" spans="3:22" ht="15.75" customHeight="1">
      <c r="C553" s="117"/>
      <c r="D553" s="115"/>
      <c r="E553" s="115"/>
      <c r="F553" s="115"/>
      <c r="G553" s="117"/>
      <c r="H553" s="157"/>
      <c r="I553" s="117"/>
      <c r="J553" s="117"/>
      <c r="K553" s="117"/>
      <c r="L553" s="117"/>
      <c r="M553" s="117"/>
      <c r="N553" s="117"/>
      <c r="O553" s="117"/>
      <c r="P553" s="117"/>
      <c r="Q553" s="117"/>
      <c r="R553" s="117"/>
      <c r="S553" s="117"/>
      <c r="T553" s="117"/>
      <c r="U553" s="117"/>
      <c r="V553" s="117"/>
    </row>
    <row r="554" spans="3:22" ht="15.75" customHeight="1">
      <c r="C554" s="117"/>
      <c r="D554" s="115"/>
      <c r="E554" s="115"/>
      <c r="F554" s="115"/>
      <c r="G554" s="117"/>
      <c r="H554" s="157"/>
      <c r="I554" s="117"/>
      <c r="J554" s="117"/>
      <c r="K554" s="117"/>
      <c r="L554" s="117"/>
      <c r="M554" s="117"/>
      <c r="N554" s="117"/>
      <c r="O554" s="117"/>
      <c r="P554" s="117"/>
      <c r="Q554" s="117"/>
      <c r="R554" s="117"/>
      <c r="S554" s="117"/>
      <c r="T554" s="117"/>
      <c r="U554" s="117"/>
      <c r="V554" s="117"/>
    </row>
    <row r="555" spans="3:22" ht="15.75" customHeight="1">
      <c r="C555" s="117"/>
      <c r="D555" s="115"/>
      <c r="E555" s="115"/>
      <c r="F555" s="115"/>
      <c r="G555" s="117"/>
      <c r="H555" s="157"/>
      <c r="I555" s="117"/>
      <c r="J555" s="117"/>
      <c r="K555" s="117"/>
      <c r="L555" s="117"/>
      <c r="M555" s="117"/>
      <c r="N555" s="117"/>
      <c r="O555" s="117"/>
      <c r="P555" s="117"/>
      <c r="Q555" s="117"/>
      <c r="R555" s="117"/>
      <c r="S555" s="117"/>
      <c r="T555" s="117"/>
      <c r="U555" s="117"/>
      <c r="V555" s="117"/>
    </row>
    <row r="556" spans="3:22" ht="15.75" customHeight="1">
      <c r="C556" s="117"/>
      <c r="D556" s="115"/>
      <c r="E556" s="115"/>
      <c r="F556" s="115"/>
      <c r="G556" s="117"/>
      <c r="H556" s="157"/>
      <c r="I556" s="117"/>
      <c r="J556" s="117"/>
      <c r="K556" s="117"/>
      <c r="L556" s="117"/>
      <c r="M556" s="117"/>
      <c r="N556" s="117"/>
      <c r="O556" s="117"/>
      <c r="P556" s="117"/>
      <c r="Q556" s="117"/>
      <c r="R556" s="117"/>
      <c r="S556" s="117"/>
      <c r="T556" s="117"/>
      <c r="U556" s="117"/>
      <c r="V556" s="117"/>
    </row>
    <row r="557" spans="3:22" ht="15.75" customHeight="1">
      <c r="C557" s="117"/>
      <c r="D557" s="115"/>
      <c r="E557" s="115"/>
      <c r="F557" s="115"/>
      <c r="G557" s="117"/>
      <c r="H557" s="157"/>
      <c r="I557" s="117"/>
      <c r="J557" s="117"/>
      <c r="K557" s="117"/>
      <c r="L557" s="117"/>
      <c r="M557" s="117"/>
      <c r="N557" s="117"/>
      <c r="O557" s="117"/>
      <c r="P557" s="117"/>
      <c r="Q557" s="117"/>
      <c r="R557" s="117"/>
      <c r="S557" s="117"/>
      <c r="T557" s="117"/>
      <c r="U557" s="117"/>
      <c r="V557" s="117"/>
    </row>
    <row r="558" spans="3:22" ht="15.75" customHeight="1">
      <c r="C558" s="117"/>
      <c r="D558" s="115"/>
      <c r="E558" s="115"/>
      <c r="F558" s="115"/>
      <c r="G558" s="117"/>
      <c r="H558" s="157"/>
      <c r="I558" s="117"/>
      <c r="J558" s="117"/>
      <c r="K558" s="117"/>
      <c r="L558" s="117"/>
      <c r="M558" s="117"/>
      <c r="N558" s="117"/>
      <c r="O558" s="117"/>
      <c r="P558" s="117"/>
      <c r="Q558" s="117"/>
      <c r="R558" s="117"/>
      <c r="S558" s="117"/>
      <c r="T558" s="117"/>
      <c r="U558" s="117"/>
      <c r="V558" s="117"/>
    </row>
    <row r="559" spans="3:22" ht="15.75" customHeight="1">
      <c r="C559" s="117"/>
      <c r="D559" s="115"/>
      <c r="E559" s="115"/>
      <c r="F559" s="115"/>
      <c r="G559" s="117"/>
      <c r="H559" s="157"/>
      <c r="I559" s="117"/>
      <c r="J559" s="117"/>
      <c r="K559" s="117"/>
      <c r="L559" s="117"/>
      <c r="M559" s="117"/>
      <c r="N559" s="117"/>
      <c r="O559" s="117"/>
      <c r="P559" s="117"/>
      <c r="Q559" s="117"/>
      <c r="R559" s="117"/>
      <c r="S559" s="117"/>
      <c r="T559" s="117"/>
      <c r="U559" s="117"/>
      <c r="V559" s="117"/>
    </row>
    <row r="560" spans="3:22" ht="15.75" customHeight="1">
      <c r="C560" s="117"/>
      <c r="D560" s="115"/>
      <c r="E560" s="115"/>
      <c r="F560" s="115"/>
      <c r="G560" s="117"/>
      <c r="H560" s="157"/>
      <c r="I560" s="117"/>
      <c r="J560" s="117"/>
      <c r="K560" s="117"/>
      <c r="L560" s="117"/>
      <c r="M560" s="117"/>
      <c r="N560" s="117"/>
      <c r="O560" s="117"/>
      <c r="P560" s="117"/>
      <c r="Q560" s="117"/>
      <c r="R560" s="117"/>
      <c r="S560" s="117"/>
      <c r="T560" s="117"/>
      <c r="U560" s="117"/>
      <c r="V560" s="117"/>
    </row>
    <row r="561" spans="3:22" ht="15.75" customHeight="1">
      <c r="C561" s="117"/>
      <c r="D561" s="115"/>
      <c r="E561" s="115"/>
      <c r="F561" s="115"/>
      <c r="G561" s="117"/>
      <c r="H561" s="157"/>
      <c r="I561" s="117"/>
      <c r="J561" s="117"/>
      <c r="K561" s="117"/>
      <c r="L561" s="117"/>
      <c r="M561" s="117"/>
      <c r="N561" s="117"/>
      <c r="O561" s="117"/>
      <c r="P561" s="117"/>
      <c r="Q561" s="117"/>
      <c r="R561" s="117"/>
      <c r="S561" s="117"/>
      <c r="T561" s="117"/>
      <c r="U561" s="117"/>
      <c r="V561" s="117"/>
    </row>
    <row r="562" spans="3:22" ht="15.75" customHeight="1">
      <c r="C562" s="117"/>
      <c r="D562" s="115"/>
      <c r="E562" s="115"/>
      <c r="F562" s="115"/>
      <c r="G562" s="117"/>
      <c r="H562" s="157"/>
      <c r="I562" s="117"/>
      <c r="J562" s="117"/>
      <c r="K562" s="117"/>
      <c r="L562" s="117"/>
      <c r="M562" s="117"/>
      <c r="N562" s="117"/>
      <c r="O562" s="117"/>
      <c r="P562" s="117"/>
      <c r="Q562" s="117"/>
      <c r="R562" s="117"/>
      <c r="S562" s="117"/>
      <c r="T562" s="117"/>
      <c r="U562" s="117"/>
      <c r="V562" s="117"/>
    </row>
    <row r="563" spans="3:22" ht="15.75" customHeight="1">
      <c r="C563" s="117"/>
      <c r="D563" s="115"/>
      <c r="E563" s="115"/>
      <c r="F563" s="115"/>
      <c r="G563" s="117"/>
      <c r="H563" s="157"/>
      <c r="I563" s="117"/>
      <c r="J563" s="117"/>
      <c r="K563" s="117"/>
      <c r="L563" s="117"/>
      <c r="M563" s="117"/>
      <c r="N563" s="117"/>
      <c r="O563" s="117"/>
      <c r="P563" s="117"/>
      <c r="Q563" s="117"/>
      <c r="R563" s="117"/>
      <c r="S563" s="117"/>
      <c r="T563" s="117"/>
      <c r="U563" s="117"/>
      <c r="V563" s="117"/>
    </row>
    <row r="564" spans="3:22" ht="15.75" customHeight="1">
      <c r="C564" s="117"/>
      <c r="D564" s="115"/>
      <c r="E564" s="115"/>
      <c r="F564" s="115"/>
      <c r="G564" s="117"/>
      <c r="H564" s="157"/>
      <c r="I564" s="117"/>
      <c r="J564" s="117"/>
      <c r="K564" s="117"/>
      <c r="L564" s="117"/>
      <c r="M564" s="117"/>
      <c r="N564" s="117"/>
      <c r="O564" s="117"/>
      <c r="P564" s="117"/>
      <c r="Q564" s="117"/>
      <c r="R564" s="117"/>
      <c r="S564" s="117"/>
      <c r="T564" s="117"/>
      <c r="U564" s="117"/>
      <c r="V564" s="117"/>
    </row>
    <row r="565" spans="3:22" ht="15.75" customHeight="1">
      <c r="C565" s="117"/>
      <c r="D565" s="115"/>
      <c r="E565" s="115"/>
      <c r="F565" s="115"/>
      <c r="G565" s="117"/>
      <c r="H565" s="157"/>
      <c r="I565" s="117"/>
      <c r="J565" s="117"/>
      <c r="K565" s="117"/>
      <c r="L565" s="117"/>
      <c r="M565" s="117"/>
      <c r="N565" s="117"/>
      <c r="O565" s="117"/>
      <c r="P565" s="117"/>
      <c r="Q565" s="117"/>
      <c r="R565" s="117"/>
      <c r="S565" s="117"/>
      <c r="T565" s="117"/>
      <c r="U565" s="117"/>
      <c r="V565" s="117"/>
    </row>
    <row r="566" spans="3:22" ht="15.75" customHeight="1">
      <c r="C566" s="117"/>
      <c r="D566" s="115"/>
      <c r="E566" s="115"/>
      <c r="F566" s="115"/>
      <c r="G566" s="117"/>
      <c r="H566" s="157"/>
      <c r="I566" s="117"/>
      <c r="J566" s="117"/>
      <c r="K566" s="117"/>
      <c r="L566" s="117"/>
      <c r="M566" s="117"/>
      <c r="N566" s="117"/>
      <c r="O566" s="117"/>
      <c r="P566" s="117"/>
      <c r="Q566" s="117"/>
      <c r="R566" s="117"/>
      <c r="S566" s="117"/>
      <c r="T566" s="117"/>
      <c r="U566" s="117"/>
      <c r="V566" s="117"/>
    </row>
    <row r="567" spans="3:22" ht="15.75" customHeight="1">
      <c r="C567" s="117"/>
      <c r="D567" s="115"/>
      <c r="E567" s="115"/>
      <c r="F567" s="115"/>
      <c r="G567" s="117"/>
      <c r="H567" s="157"/>
      <c r="I567" s="117"/>
      <c r="J567" s="117"/>
      <c r="K567" s="117"/>
      <c r="L567" s="117"/>
      <c r="M567" s="117"/>
      <c r="N567" s="117"/>
      <c r="O567" s="117"/>
      <c r="P567" s="117"/>
      <c r="Q567" s="117"/>
      <c r="R567" s="117"/>
      <c r="S567" s="117"/>
      <c r="T567" s="117"/>
      <c r="U567" s="117"/>
      <c r="V567" s="117"/>
    </row>
    <row r="568" spans="3:22" ht="15.75" customHeight="1">
      <c r="C568" s="117"/>
      <c r="D568" s="115"/>
      <c r="E568" s="115"/>
      <c r="F568" s="115"/>
      <c r="G568" s="117"/>
      <c r="H568" s="157"/>
      <c r="I568" s="117"/>
      <c r="J568" s="117"/>
      <c r="K568" s="117"/>
      <c r="L568" s="117"/>
      <c r="M568" s="117"/>
      <c r="N568" s="117"/>
      <c r="O568" s="117"/>
      <c r="P568" s="117"/>
      <c r="Q568" s="117"/>
      <c r="R568" s="117"/>
      <c r="S568" s="117"/>
      <c r="T568" s="117"/>
      <c r="U568" s="117"/>
      <c r="V568" s="117"/>
    </row>
    <row r="569" spans="3:22" ht="15.75" customHeight="1">
      <c r="C569" s="117"/>
      <c r="D569" s="115"/>
      <c r="E569" s="115"/>
      <c r="F569" s="115"/>
      <c r="G569" s="117"/>
      <c r="H569" s="157"/>
      <c r="I569" s="117"/>
      <c r="J569" s="117"/>
      <c r="K569" s="117"/>
      <c r="L569" s="117"/>
      <c r="M569" s="117"/>
      <c r="N569" s="117"/>
      <c r="O569" s="117"/>
      <c r="P569" s="117"/>
      <c r="Q569" s="117"/>
      <c r="R569" s="117"/>
      <c r="S569" s="117"/>
      <c r="T569" s="117"/>
      <c r="U569" s="117"/>
      <c r="V569" s="117"/>
    </row>
    <row r="570" spans="3:22" ht="15.75" customHeight="1">
      <c r="C570" s="117"/>
      <c r="D570" s="115"/>
      <c r="E570" s="115"/>
      <c r="F570" s="115"/>
      <c r="G570" s="117"/>
      <c r="H570" s="157"/>
      <c r="I570" s="117"/>
      <c r="J570" s="117"/>
      <c r="K570" s="117"/>
      <c r="L570" s="117"/>
      <c r="M570" s="117"/>
      <c r="N570" s="117"/>
      <c r="O570" s="117"/>
      <c r="P570" s="117"/>
      <c r="Q570" s="117"/>
      <c r="R570" s="117"/>
      <c r="S570" s="117"/>
      <c r="T570" s="117"/>
      <c r="U570" s="117"/>
      <c r="V570" s="117"/>
    </row>
    <row r="571" spans="3:22" ht="15.75" customHeight="1">
      <c r="C571" s="117"/>
      <c r="D571" s="115"/>
      <c r="E571" s="115"/>
      <c r="F571" s="115"/>
      <c r="G571" s="117"/>
      <c r="H571" s="157"/>
      <c r="I571" s="117"/>
      <c r="J571" s="117"/>
      <c r="K571" s="117"/>
      <c r="L571" s="117"/>
      <c r="M571" s="117"/>
      <c r="N571" s="117"/>
      <c r="O571" s="117"/>
      <c r="P571" s="117"/>
      <c r="Q571" s="117"/>
      <c r="R571" s="117"/>
      <c r="S571" s="117"/>
      <c r="T571" s="117"/>
      <c r="U571" s="117"/>
      <c r="V571" s="117"/>
    </row>
    <row r="572" spans="3:22" ht="15.75" customHeight="1">
      <c r="C572" s="117"/>
      <c r="D572" s="115"/>
      <c r="E572" s="115"/>
      <c r="F572" s="115"/>
      <c r="G572" s="117"/>
      <c r="H572" s="157"/>
      <c r="I572" s="117"/>
      <c r="J572" s="117"/>
      <c r="K572" s="117"/>
      <c r="L572" s="117"/>
      <c r="M572" s="117"/>
      <c r="N572" s="117"/>
      <c r="O572" s="117"/>
      <c r="P572" s="117"/>
      <c r="Q572" s="117"/>
      <c r="R572" s="117"/>
      <c r="S572" s="117"/>
      <c r="T572" s="117"/>
      <c r="U572" s="117"/>
      <c r="V572" s="117"/>
    </row>
    <row r="573" spans="3:22" ht="15.75" customHeight="1">
      <c r="C573" s="117"/>
      <c r="D573" s="115"/>
      <c r="E573" s="115"/>
      <c r="F573" s="115"/>
      <c r="G573" s="117"/>
      <c r="H573" s="157"/>
      <c r="I573" s="117"/>
      <c r="J573" s="117"/>
      <c r="K573" s="117"/>
      <c r="L573" s="117"/>
      <c r="M573" s="117"/>
      <c r="N573" s="117"/>
      <c r="O573" s="117"/>
      <c r="P573" s="117"/>
      <c r="Q573" s="117"/>
      <c r="R573" s="117"/>
      <c r="S573" s="117"/>
      <c r="T573" s="117"/>
      <c r="U573" s="117"/>
      <c r="V573" s="117"/>
    </row>
    <row r="574" spans="3:22" ht="15.75" customHeight="1">
      <c r="C574" s="117"/>
      <c r="D574" s="115"/>
      <c r="E574" s="115"/>
      <c r="F574" s="115"/>
      <c r="G574" s="117"/>
      <c r="H574" s="157"/>
      <c r="I574" s="117"/>
      <c r="J574" s="117"/>
      <c r="K574" s="117"/>
      <c r="L574" s="117"/>
      <c r="M574" s="117"/>
      <c r="N574" s="117"/>
      <c r="O574" s="117"/>
      <c r="P574" s="117"/>
      <c r="Q574" s="117"/>
      <c r="R574" s="117"/>
      <c r="S574" s="117"/>
      <c r="T574" s="117"/>
      <c r="U574" s="117"/>
      <c r="V574" s="117"/>
    </row>
    <row r="575" spans="3:22" ht="15.75" customHeight="1">
      <c r="C575" s="117"/>
      <c r="D575" s="115"/>
      <c r="E575" s="115"/>
      <c r="F575" s="115"/>
      <c r="G575" s="117"/>
      <c r="H575" s="157"/>
      <c r="I575" s="117"/>
      <c r="J575" s="117"/>
      <c r="K575" s="117"/>
      <c r="L575" s="117"/>
      <c r="M575" s="117"/>
      <c r="N575" s="117"/>
      <c r="O575" s="117"/>
      <c r="P575" s="117"/>
      <c r="Q575" s="117"/>
      <c r="R575" s="117"/>
      <c r="S575" s="117"/>
      <c r="T575" s="117"/>
      <c r="U575" s="117"/>
      <c r="V575" s="117"/>
    </row>
    <row r="576" spans="3:22" ht="15.75" customHeight="1">
      <c r="C576" s="117"/>
      <c r="D576" s="115"/>
      <c r="E576" s="115"/>
      <c r="F576" s="115"/>
      <c r="G576" s="117"/>
      <c r="H576" s="157"/>
      <c r="I576" s="117"/>
      <c r="J576" s="117"/>
      <c r="K576" s="117"/>
      <c r="L576" s="117"/>
      <c r="M576" s="117"/>
      <c r="N576" s="117"/>
      <c r="O576" s="117"/>
      <c r="P576" s="117"/>
      <c r="Q576" s="117"/>
      <c r="R576" s="117"/>
      <c r="S576" s="117"/>
      <c r="T576" s="117"/>
      <c r="U576" s="117"/>
      <c r="V576" s="117"/>
    </row>
    <row r="577" spans="3:22" ht="15.75" customHeight="1">
      <c r="C577" s="117"/>
      <c r="D577" s="115"/>
      <c r="E577" s="115"/>
      <c r="F577" s="115"/>
      <c r="G577" s="117"/>
      <c r="H577" s="157"/>
      <c r="I577" s="117"/>
      <c r="J577" s="117"/>
      <c r="K577" s="117"/>
      <c r="L577" s="117"/>
      <c r="M577" s="117"/>
      <c r="N577" s="117"/>
      <c r="O577" s="117"/>
      <c r="P577" s="117"/>
      <c r="Q577" s="117"/>
      <c r="R577" s="117"/>
      <c r="S577" s="117"/>
      <c r="T577" s="117"/>
      <c r="U577" s="117"/>
      <c r="V577" s="117"/>
    </row>
    <row r="578" spans="3:22" ht="15.75" customHeight="1">
      <c r="C578" s="117"/>
      <c r="D578" s="115"/>
      <c r="E578" s="115"/>
      <c r="F578" s="115"/>
      <c r="G578" s="117"/>
      <c r="H578" s="157"/>
      <c r="I578" s="117"/>
      <c r="J578" s="117"/>
      <c r="K578" s="117"/>
      <c r="L578" s="117"/>
      <c r="M578" s="117"/>
      <c r="N578" s="117"/>
      <c r="O578" s="117"/>
      <c r="P578" s="117"/>
      <c r="Q578" s="117"/>
      <c r="R578" s="117"/>
      <c r="S578" s="117"/>
      <c r="T578" s="117"/>
      <c r="U578" s="117"/>
      <c r="V578" s="117"/>
    </row>
    <row r="579" spans="3:22" ht="15.75" customHeight="1">
      <c r="C579" s="117"/>
      <c r="D579" s="115"/>
      <c r="E579" s="115"/>
      <c r="F579" s="115"/>
      <c r="G579" s="117"/>
      <c r="H579" s="157"/>
      <c r="I579" s="117"/>
      <c r="J579" s="117"/>
      <c r="K579" s="117"/>
      <c r="L579" s="117"/>
      <c r="M579" s="117"/>
      <c r="N579" s="117"/>
      <c r="O579" s="117"/>
      <c r="P579" s="117"/>
      <c r="Q579" s="117"/>
      <c r="R579" s="117"/>
      <c r="S579" s="117"/>
      <c r="T579" s="117"/>
      <c r="U579" s="117"/>
      <c r="V579" s="117"/>
    </row>
    <row r="580" spans="3:22" ht="15.75" customHeight="1">
      <c r="C580" s="117"/>
      <c r="D580" s="115"/>
      <c r="E580" s="115"/>
      <c r="F580" s="115"/>
      <c r="G580" s="117"/>
      <c r="H580" s="157"/>
      <c r="I580" s="117"/>
      <c r="J580" s="117"/>
      <c r="K580" s="117"/>
      <c r="L580" s="117"/>
      <c r="M580" s="117"/>
      <c r="N580" s="117"/>
      <c r="O580" s="117"/>
      <c r="P580" s="117"/>
      <c r="Q580" s="117"/>
      <c r="R580" s="117"/>
      <c r="S580" s="117"/>
      <c r="T580" s="117"/>
      <c r="U580" s="117"/>
      <c r="V580" s="117"/>
    </row>
    <row r="581" spans="3:22" ht="15.75" customHeight="1">
      <c r="C581" s="117"/>
      <c r="D581" s="115"/>
      <c r="E581" s="115"/>
      <c r="F581" s="115"/>
      <c r="G581" s="117"/>
      <c r="H581" s="157"/>
      <c r="I581" s="117"/>
      <c r="J581" s="117"/>
      <c r="K581" s="117"/>
      <c r="L581" s="117"/>
      <c r="M581" s="117"/>
      <c r="N581" s="117"/>
      <c r="O581" s="117"/>
      <c r="P581" s="117"/>
      <c r="Q581" s="117"/>
      <c r="R581" s="117"/>
      <c r="S581" s="117"/>
      <c r="T581" s="117"/>
      <c r="U581" s="117"/>
      <c r="V581" s="117"/>
    </row>
    <row r="582" spans="3:22" ht="15.75" customHeight="1">
      <c r="C582" s="117"/>
      <c r="D582" s="115"/>
      <c r="E582" s="115"/>
      <c r="F582" s="115"/>
      <c r="G582" s="117"/>
      <c r="H582" s="157"/>
      <c r="I582" s="117"/>
      <c r="J582" s="117"/>
      <c r="K582" s="117"/>
      <c r="L582" s="117"/>
      <c r="M582" s="117"/>
      <c r="N582" s="117"/>
      <c r="O582" s="117"/>
      <c r="P582" s="117"/>
      <c r="Q582" s="117"/>
      <c r="R582" s="117"/>
      <c r="S582" s="117"/>
      <c r="T582" s="117"/>
      <c r="U582" s="117"/>
      <c r="V582" s="117"/>
    </row>
    <row r="583" spans="3:22" ht="15.75" customHeight="1">
      <c r="C583" s="117"/>
      <c r="D583" s="115"/>
      <c r="E583" s="115"/>
      <c r="F583" s="115"/>
      <c r="G583" s="117"/>
      <c r="H583" s="157"/>
      <c r="I583" s="117"/>
      <c r="J583" s="117"/>
      <c r="K583" s="117"/>
      <c r="L583" s="117"/>
      <c r="M583" s="117"/>
      <c r="N583" s="117"/>
      <c r="O583" s="117"/>
      <c r="P583" s="117"/>
      <c r="Q583" s="117"/>
      <c r="R583" s="117"/>
      <c r="S583" s="117"/>
      <c r="T583" s="117"/>
      <c r="U583" s="117"/>
      <c r="V583" s="117"/>
    </row>
    <row r="584" spans="3:22" ht="15.75" customHeight="1">
      <c r="C584" s="117"/>
      <c r="D584" s="115"/>
      <c r="E584" s="115"/>
      <c r="F584" s="115"/>
      <c r="G584" s="117"/>
      <c r="H584" s="157"/>
      <c r="I584" s="117"/>
      <c r="J584" s="117"/>
      <c r="K584" s="117"/>
      <c r="L584" s="117"/>
      <c r="M584" s="117"/>
      <c r="N584" s="117"/>
      <c r="O584" s="117"/>
      <c r="P584" s="117"/>
      <c r="Q584" s="117"/>
      <c r="R584" s="117"/>
      <c r="S584" s="117"/>
      <c r="T584" s="117"/>
      <c r="U584" s="117"/>
      <c r="V584" s="117"/>
    </row>
    <row r="585" spans="3:22" ht="15.75" customHeight="1">
      <c r="C585" s="117"/>
      <c r="D585" s="115"/>
      <c r="E585" s="115"/>
      <c r="F585" s="115"/>
      <c r="G585" s="117"/>
      <c r="H585" s="157"/>
      <c r="I585" s="117"/>
      <c r="J585" s="117"/>
      <c r="K585" s="117"/>
      <c r="L585" s="117"/>
      <c r="M585" s="117"/>
      <c r="N585" s="117"/>
      <c r="O585" s="117"/>
      <c r="P585" s="117"/>
      <c r="Q585" s="117"/>
      <c r="R585" s="117"/>
      <c r="S585" s="117"/>
      <c r="T585" s="117"/>
      <c r="U585" s="117"/>
      <c r="V585" s="117"/>
    </row>
    <row r="586" spans="3:22" ht="15.75" customHeight="1">
      <c r="C586" s="117"/>
      <c r="D586" s="115"/>
      <c r="E586" s="115"/>
      <c r="F586" s="115"/>
      <c r="G586" s="117"/>
      <c r="H586" s="157"/>
      <c r="I586" s="117"/>
      <c r="J586" s="117"/>
      <c r="K586" s="117"/>
      <c r="L586" s="117"/>
      <c r="M586" s="117"/>
      <c r="N586" s="117"/>
      <c r="O586" s="117"/>
      <c r="P586" s="117"/>
      <c r="Q586" s="117"/>
      <c r="R586" s="117"/>
      <c r="S586" s="117"/>
      <c r="T586" s="117"/>
      <c r="U586" s="117"/>
      <c r="V586" s="117"/>
    </row>
    <row r="587" spans="3:22" ht="15.75" customHeight="1">
      <c r="C587" s="117"/>
      <c r="D587" s="115"/>
      <c r="E587" s="115"/>
      <c r="F587" s="115"/>
      <c r="G587" s="117"/>
      <c r="H587" s="157"/>
      <c r="I587" s="117"/>
      <c r="J587" s="117"/>
      <c r="K587" s="117"/>
      <c r="L587" s="117"/>
      <c r="M587" s="117"/>
      <c r="N587" s="117"/>
      <c r="O587" s="117"/>
      <c r="P587" s="117"/>
      <c r="Q587" s="117"/>
      <c r="R587" s="117"/>
      <c r="S587" s="117"/>
      <c r="T587" s="117"/>
      <c r="U587" s="117"/>
      <c r="V587" s="117"/>
    </row>
    <row r="588" spans="3:22" ht="15.75" customHeight="1">
      <c r="C588" s="117"/>
      <c r="D588" s="115"/>
      <c r="E588" s="115"/>
      <c r="F588" s="115"/>
      <c r="G588" s="117"/>
      <c r="H588" s="157"/>
      <c r="I588" s="117"/>
      <c r="J588" s="117"/>
      <c r="K588" s="117"/>
      <c r="L588" s="117"/>
      <c r="M588" s="117"/>
      <c r="N588" s="117"/>
      <c r="O588" s="117"/>
      <c r="P588" s="117"/>
      <c r="Q588" s="117"/>
      <c r="R588" s="117"/>
      <c r="S588" s="117"/>
      <c r="T588" s="117"/>
      <c r="U588" s="117"/>
      <c r="V588" s="117"/>
    </row>
    <row r="589" spans="3:22" ht="15.75" customHeight="1">
      <c r="C589" s="117"/>
      <c r="D589" s="115"/>
      <c r="E589" s="115"/>
      <c r="F589" s="115"/>
      <c r="G589" s="117"/>
      <c r="H589" s="157"/>
      <c r="I589" s="117"/>
      <c r="J589" s="117"/>
      <c r="K589" s="117"/>
      <c r="L589" s="117"/>
      <c r="M589" s="117"/>
      <c r="N589" s="117"/>
      <c r="O589" s="117"/>
      <c r="P589" s="117"/>
      <c r="Q589" s="117"/>
      <c r="R589" s="117"/>
      <c r="S589" s="117"/>
      <c r="T589" s="117"/>
      <c r="U589" s="117"/>
      <c r="V589" s="117"/>
    </row>
    <row r="590" spans="3:22" ht="15.75" customHeight="1">
      <c r="C590" s="117"/>
      <c r="D590" s="115"/>
      <c r="E590" s="115"/>
      <c r="F590" s="115"/>
      <c r="G590" s="117"/>
      <c r="H590" s="157"/>
      <c r="I590" s="117"/>
      <c r="J590" s="117"/>
      <c r="K590" s="117"/>
      <c r="L590" s="117"/>
      <c r="M590" s="117"/>
      <c r="N590" s="117"/>
      <c r="O590" s="117"/>
      <c r="P590" s="117"/>
      <c r="Q590" s="117"/>
      <c r="R590" s="117"/>
      <c r="S590" s="117"/>
      <c r="T590" s="117"/>
      <c r="U590" s="117"/>
      <c r="V590" s="117"/>
    </row>
    <row r="591" spans="3:22" ht="15.75" customHeight="1">
      <c r="C591" s="117"/>
      <c r="D591" s="115"/>
      <c r="E591" s="115"/>
      <c r="F591" s="115"/>
      <c r="G591" s="117"/>
      <c r="H591" s="157"/>
      <c r="I591" s="117"/>
      <c r="J591" s="117"/>
      <c r="K591" s="117"/>
      <c r="L591" s="117"/>
      <c r="M591" s="117"/>
      <c r="N591" s="117"/>
      <c r="O591" s="117"/>
      <c r="P591" s="117"/>
      <c r="Q591" s="117"/>
      <c r="R591" s="117"/>
      <c r="S591" s="117"/>
      <c r="T591" s="117"/>
      <c r="U591" s="117"/>
      <c r="V591" s="117"/>
    </row>
    <row r="592" spans="3:22" ht="15.75" customHeight="1">
      <c r="C592" s="117"/>
      <c r="D592" s="115"/>
      <c r="E592" s="115"/>
      <c r="F592" s="115"/>
      <c r="G592" s="117"/>
      <c r="H592" s="157"/>
      <c r="I592" s="117"/>
      <c r="J592" s="117"/>
      <c r="K592" s="117"/>
      <c r="L592" s="117"/>
      <c r="M592" s="117"/>
      <c r="N592" s="117"/>
      <c r="O592" s="117"/>
      <c r="P592" s="117"/>
      <c r="Q592" s="117"/>
      <c r="R592" s="117"/>
      <c r="S592" s="117"/>
      <c r="T592" s="117"/>
      <c r="U592" s="117"/>
      <c r="V592" s="117"/>
    </row>
    <row r="593" spans="3:22" ht="15.75" customHeight="1">
      <c r="C593" s="117"/>
      <c r="D593" s="115"/>
      <c r="E593" s="115"/>
      <c r="F593" s="115"/>
      <c r="G593" s="117"/>
      <c r="H593" s="157"/>
      <c r="I593" s="117"/>
      <c r="J593" s="117"/>
      <c r="K593" s="117"/>
      <c r="L593" s="117"/>
      <c r="M593" s="117"/>
      <c r="N593" s="117"/>
      <c r="O593" s="117"/>
      <c r="P593" s="117"/>
      <c r="Q593" s="117"/>
      <c r="R593" s="117"/>
      <c r="S593" s="117"/>
      <c r="T593" s="117"/>
      <c r="U593" s="117"/>
      <c r="V593" s="117"/>
    </row>
    <row r="594" spans="3:22" ht="15.75" customHeight="1">
      <c r="C594" s="117"/>
      <c r="D594" s="115"/>
      <c r="E594" s="115"/>
      <c r="F594" s="115"/>
      <c r="G594" s="117"/>
      <c r="H594" s="157"/>
      <c r="I594" s="117"/>
      <c r="J594" s="117"/>
      <c r="K594" s="117"/>
      <c r="L594" s="117"/>
      <c r="M594" s="117"/>
      <c r="N594" s="117"/>
      <c r="O594" s="117"/>
      <c r="P594" s="117"/>
      <c r="Q594" s="117"/>
      <c r="R594" s="117"/>
      <c r="S594" s="117"/>
      <c r="T594" s="117"/>
      <c r="U594" s="117"/>
      <c r="V594" s="117"/>
    </row>
    <row r="595" spans="3:22" ht="15.75" customHeight="1">
      <c r="C595" s="117"/>
      <c r="D595" s="115"/>
      <c r="E595" s="115"/>
      <c r="F595" s="115"/>
      <c r="G595" s="117"/>
      <c r="H595" s="157"/>
      <c r="I595" s="117"/>
      <c r="J595" s="117"/>
      <c r="K595" s="117"/>
      <c r="L595" s="117"/>
      <c r="M595" s="117"/>
      <c r="N595" s="117"/>
      <c r="O595" s="117"/>
      <c r="P595" s="117"/>
      <c r="Q595" s="117"/>
      <c r="R595" s="117"/>
      <c r="S595" s="117"/>
      <c r="T595" s="117"/>
      <c r="U595" s="117"/>
      <c r="V595" s="117"/>
    </row>
    <row r="596" spans="3:22" ht="15.75" customHeight="1">
      <c r="C596" s="117"/>
      <c r="D596" s="115"/>
      <c r="E596" s="115"/>
      <c r="F596" s="115"/>
      <c r="G596" s="117"/>
      <c r="H596" s="157"/>
      <c r="I596" s="117"/>
      <c r="J596" s="117"/>
      <c r="K596" s="117"/>
      <c r="L596" s="117"/>
      <c r="M596" s="117"/>
      <c r="N596" s="117"/>
      <c r="O596" s="117"/>
      <c r="P596" s="117"/>
      <c r="Q596" s="117"/>
      <c r="R596" s="117"/>
      <c r="S596" s="117"/>
      <c r="T596" s="117"/>
      <c r="U596" s="117"/>
      <c r="V596" s="117"/>
    </row>
    <row r="597" spans="3:22" ht="15.75" customHeight="1">
      <c r="C597" s="117"/>
      <c r="D597" s="115"/>
      <c r="E597" s="115"/>
      <c r="F597" s="115"/>
      <c r="G597" s="117"/>
      <c r="H597" s="157"/>
      <c r="I597" s="117"/>
      <c r="J597" s="117"/>
      <c r="K597" s="117"/>
      <c r="L597" s="117"/>
      <c r="M597" s="117"/>
      <c r="N597" s="117"/>
      <c r="O597" s="117"/>
      <c r="P597" s="117"/>
      <c r="Q597" s="117"/>
      <c r="R597" s="117"/>
      <c r="S597" s="117"/>
      <c r="T597" s="117"/>
      <c r="U597" s="117"/>
      <c r="V597" s="117"/>
    </row>
    <row r="598" spans="3:22" ht="15.75" customHeight="1">
      <c r="C598" s="117"/>
      <c r="D598" s="115"/>
      <c r="E598" s="115"/>
      <c r="F598" s="115"/>
      <c r="G598" s="117"/>
      <c r="H598" s="157"/>
      <c r="I598" s="117"/>
      <c r="J598" s="117"/>
      <c r="K598" s="117"/>
      <c r="L598" s="117"/>
      <c r="M598" s="117"/>
      <c r="N598" s="117"/>
      <c r="O598" s="117"/>
      <c r="P598" s="117"/>
      <c r="Q598" s="117"/>
      <c r="R598" s="117"/>
      <c r="S598" s="117"/>
      <c r="T598" s="117"/>
      <c r="U598" s="117"/>
      <c r="V598" s="117"/>
    </row>
    <row r="599" spans="3:22" ht="15.75" customHeight="1">
      <c r="C599" s="117"/>
      <c r="D599" s="115"/>
      <c r="E599" s="115"/>
      <c r="F599" s="115"/>
      <c r="G599" s="117"/>
      <c r="H599" s="157"/>
      <c r="I599" s="117"/>
      <c r="J599" s="117"/>
      <c r="K599" s="117"/>
      <c r="L599" s="117"/>
      <c r="M599" s="117"/>
      <c r="N599" s="117"/>
      <c r="O599" s="117"/>
      <c r="P599" s="117"/>
      <c r="Q599" s="117"/>
      <c r="R599" s="117"/>
      <c r="S599" s="117"/>
      <c r="T599" s="117"/>
      <c r="U599" s="117"/>
      <c r="V599" s="117"/>
    </row>
    <row r="600" spans="3:22" ht="15.75" customHeight="1">
      <c r="C600" s="117"/>
      <c r="D600" s="115"/>
      <c r="E600" s="115"/>
      <c r="F600" s="115"/>
      <c r="G600" s="117"/>
      <c r="H600" s="157"/>
      <c r="I600" s="117"/>
      <c r="J600" s="117"/>
      <c r="K600" s="117"/>
      <c r="L600" s="117"/>
      <c r="M600" s="117"/>
      <c r="N600" s="117"/>
      <c r="O600" s="117"/>
      <c r="P600" s="117"/>
      <c r="Q600" s="117"/>
      <c r="R600" s="117"/>
      <c r="S600" s="117"/>
      <c r="T600" s="117"/>
      <c r="U600" s="117"/>
      <c r="V600" s="117"/>
    </row>
    <row r="601" spans="3:22" ht="15.75" customHeight="1">
      <c r="C601" s="117"/>
      <c r="D601" s="115"/>
      <c r="E601" s="115"/>
      <c r="F601" s="115"/>
      <c r="G601" s="117"/>
      <c r="H601" s="157"/>
      <c r="I601" s="117"/>
      <c r="J601" s="117"/>
      <c r="K601" s="117"/>
      <c r="L601" s="117"/>
      <c r="M601" s="117"/>
      <c r="N601" s="117"/>
      <c r="O601" s="117"/>
      <c r="P601" s="117"/>
      <c r="Q601" s="117"/>
      <c r="R601" s="117"/>
      <c r="S601" s="117"/>
      <c r="T601" s="117"/>
      <c r="U601" s="117"/>
      <c r="V601" s="117"/>
    </row>
    <row r="602" spans="3:22" ht="15.75" customHeight="1">
      <c r="C602" s="117"/>
      <c r="D602" s="115"/>
      <c r="E602" s="115"/>
      <c r="F602" s="115"/>
      <c r="G602" s="117"/>
      <c r="H602" s="157"/>
      <c r="I602" s="117"/>
      <c r="J602" s="117"/>
      <c r="K602" s="117"/>
      <c r="L602" s="117"/>
      <c r="M602" s="117"/>
      <c r="N602" s="117"/>
      <c r="O602" s="117"/>
      <c r="P602" s="117"/>
      <c r="Q602" s="117"/>
      <c r="R602" s="117"/>
      <c r="S602" s="117"/>
      <c r="T602" s="117"/>
      <c r="U602" s="117"/>
      <c r="V602" s="117"/>
    </row>
    <row r="603" spans="3:22" ht="15.75" customHeight="1">
      <c r="C603" s="117"/>
      <c r="D603" s="115"/>
      <c r="E603" s="115"/>
      <c r="F603" s="115"/>
      <c r="G603" s="117"/>
      <c r="H603" s="157"/>
      <c r="I603" s="117"/>
      <c r="J603" s="117"/>
      <c r="K603" s="117"/>
      <c r="L603" s="117"/>
      <c r="M603" s="117"/>
      <c r="N603" s="117"/>
      <c r="O603" s="117"/>
      <c r="P603" s="117"/>
      <c r="Q603" s="117"/>
      <c r="R603" s="117"/>
      <c r="S603" s="117"/>
      <c r="T603" s="117"/>
      <c r="U603" s="117"/>
      <c r="V603" s="117"/>
    </row>
    <row r="604" spans="3:22" ht="15.75" customHeight="1">
      <c r="C604" s="117"/>
      <c r="D604" s="115"/>
      <c r="E604" s="115"/>
      <c r="F604" s="115"/>
      <c r="G604" s="117"/>
      <c r="H604" s="157"/>
      <c r="I604" s="117"/>
      <c r="J604" s="117"/>
      <c r="K604" s="117"/>
      <c r="L604" s="117"/>
      <c r="M604" s="117"/>
      <c r="N604" s="117"/>
      <c r="O604" s="117"/>
      <c r="P604" s="117"/>
      <c r="Q604" s="117"/>
      <c r="R604" s="117"/>
      <c r="S604" s="117"/>
      <c r="T604" s="117"/>
      <c r="U604" s="117"/>
      <c r="V604" s="117"/>
    </row>
    <row r="605" spans="3:22" ht="15.75" customHeight="1">
      <c r="C605" s="117"/>
      <c r="D605" s="115"/>
      <c r="E605" s="115"/>
      <c r="F605" s="115"/>
      <c r="G605" s="117"/>
      <c r="H605" s="157"/>
      <c r="I605" s="117"/>
      <c r="J605" s="117"/>
      <c r="K605" s="117"/>
      <c r="L605" s="117"/>
      <c r="M605" s="117"/>
      <c r="N605" s="117"/>
      <c r="O605" s="117"/>
      <c r="P605" s="117"/>
      <c r="Q605" s="117"/>
      <c r="R605" s="117"/>
      <c r="S605" s="117"/>
      <c r="T605" s="117"/>
      <c r="U605" s="117"/>
      <c r="V605" s="117"/>
    </row>
    <row r="606" spans="3:22" ht="15.75" customHeight="1">
      <c r="C606" s="117"/>
      <c r="D606" s="115"/>
      <c r="E606" s="115"/>
      <c r="F606" s="115"/>
      <c r="G606" s="117"/>
      <c r="H606" s="157"/>
      <c r="I606" s="117"/>
      <c r="J606" s="117"/>
      <c r="K606" s="117"/>
      <c r="L606" s="117"/>
      <c r="M606" s="117"/>
      <c r="N606" s="117"/>
      <c r="O606" s="117"/>
      <c r="P606" s="117"/>
      <c r="Q606" s="117"/>
      <c r="R606" s="117"/>
      <c r="S606" s="117"/>
      <c r="T606" s="117"/>
      <c r="U606" s="117"/>
      <c r="V606" s="117"/>
    </row>
    <row r="607" spans="3:22" ht="15.75" customHeight="1">
      <c r="C607" s="117"/>
      <c r="D607" s="115"/>
      <c r="E607" s="115"/>
      <c r="F607" s="115"/>
      <c r="G607" s="117"/>
      <c r="H607" s="157"/>
      <c r="I607" s="117"/>
      <c r="J607" s="117"/>
      <c r="K607" s="117"/>
      <c r="L607" s="117"/>
      <c r="M607" s="117"/>
      <c r="N607" s="117"/>
      <c r="O607" s="117"/>
      <c r="P607" s="117"/>
      <c r="Q607" s="117"/>
      <c r="R607" s="117"/>
      <c r="S607" s="117"/>
      <c r="T607" s="117"/>
      <c r="U607" s="117"/>
      <c r="V607" s="117"/>
    </row>
    <row r="608" spans="3:22" ht="15.75" customHeight="1">
      <c r="C608" s="117"/>
      <c r="D608" s="115"/>
      <c r="E608" s="115"/>
      <c r="F608" s="115"/>
      <c r="G608" s="117"/>
      <c r="H608" s="157"/>
      <c r="I608" s="117"/>
      <c r="J608" s="117"/>
      <c r="K608" s="117"/>
      <c r="L608" s="117"/>
      <c r="M608" s="117"/>
      <c r="N608" s="117"/>
      <c r="O608" s="117"/>
      <c r="P608" s="117"/>
      <c r="Q608" s="117"/>
      <c r="R608" s="117"/>
      <c r="S608" s="117"/>
      <c r="T608" s="117"/>
      <c r="U608" s="117"/>
      <c r="V608" s="117"/>
    </row>
    <row r="609" spans="3:22" ht="15.75" customHeight="1">
      <c r="C609" s="117"/>
      <c r="D609" s="115"/>
      <c r="E609" s="115"/>
      <c r="F609" s="115"/>
      <c r="G609" s="117"/>
      <c r="H609" s="157"/>
      <c r="I609" s="117"/>
      <c r="J609" s="117"/>
      <c r="K609" s="117"/>
      <c r="L609" s="117"/>
      <c r="M609" s="117"/>
      <c r="N609" s="117"/>
      <c r="O609" s="117"/>
      <c r="P609" s="117"/>
      <c r="Q609" s="117"/>
      <c r="R609" s="117"/>
      <c r="S609" s="117"/>
      <c r="T609" s="117"/>
      <c r="U609" s="117"/>
      <c r="V609" s="117"/>
    </row>
    <row r="610" spans="3:22" ht="15.75" customHeight="1">
      <c r="C610" s="117"/>
      <c r="D610" s="115"/>
      <c r="E610" s="115"/>
      <c r="F610" s="115"/>
      <c r="G610" s="117"/>
      <c r="H610" s="157"/>
      <c r="I610" s="117"/>
      <c r="J610" s="117"/>
      <c r="K610" s="117"/>
      <c r="L610" s="117"/>
      <c r="M610" s="117"/>
      <c r="N610" s="117"/>
      <c r="O610" s="117"/>
      <c r="P610" s="117"/>
      <c r="Q610" s="117"/>
      <c r="R610" s="117"/>
      <c r="S610" s="117"/>
      <c r="T610" s="117"/>
      <c r="U610" s="117"/>
      <c r="V610" s="117"/>
    </row>
    <row r="611" spans="3:22" ht="15.75" customHeight="1">
      <c r="C611" s="117"/>
      <c r="D611" s="115"/>
      <c r="E611" s="115"/>
      <c r="F611" s="115"/>
      <c r="G611" s="117"/>
      <c r="H611" s="157"/>
      <c r="I611" s="117"/>
      <c r="J611" s="117"/>
      <c r="K611" s="117"/>
      <c r="L611" s="117"/>
      <c r="M611" s="117"/>
      <c r="N611" s="117"/>
      <c r="O611" s="117"/>
      <c r="P611" s="117"/>
      <c r="Q611" s="117"/>
      <c r="R611" s="117"/>
      <c r="S611" s="117"/>
      <c r="T611" s="117"/>
      <c r="U611" s="117"/>
      <c r="V611" s="117"/>
    </row>
    <row r="612" spans="3:22" ht="15.75" customHeight="1">
      <c r="C612" s="117"/>
      <c r="D612" s="115"/>
      <c r="E612" s="115"/>
      <c r="F612" s="115"/>
      <c r="G612" s="117"/>
      <c r="H612" s="157"/>
      <c r="I612" s="117"/>
      <c r="J612" s="117"/>
      <c r="K612" s="117"/>
      <c r="L612" s="117"/>
      <c r="M612" s="117"/>
      <c r="N612" s="117"/>
      <c r="O612" s="117"/>
      <c r="P612" s="117"/>
      <c r="Q612" s="117"/>
      <c r="R612" s="117"/>
      <c r="S612" s="117"/>
      <c r="T612" s="117"/>
      <c r="U612" s="117"/>
      <c r="V612" s="117"/>
    </row>
    <row r="613" spans="3:22" ht="15.75" customHeight="1">
      <c r="C613" s="117"/>
      <c r="D613" s="115"/>
      <c r="E613" s="115"/>
      <c r="F613" s="115"/>
      <c r="G613" s="117"/>
      <c r="H613" s="157"/>
      <c r="I613" s="117"/>
      <c r="J613" s="117"/>
      <c r="K613" s="117"/>
      <c r="L613" s="117"/>
      <c r="M613" s="117"/>
      <c r="N613" s="117"/>
      <c r="O613" s="117"/>
      <c r="P613" s="117"/>
      <c r="Q613" s="117"/>
      <c r="R613" s="117"/>
      <c r="S613" s="117"/>
      <c r="T613" s="117"/>
      <c r="U613" s="117"/>
      <c r="V613" s="117"/>
    </row>
    <row r="614" spans="3:22" ht="15.75" customHeight="1">
      <c r="C614" s="117"/>
      <c r="D614" s="115"/>
      <c r="E614" s="115"/>
      <c r="F614" s="115"/>
      <c r="G614" s="117"/>
      <c r="H614" s="157"/>
      <c r="I614" s="117"/>
      <c r="J614" s="117"/>
      <c r="K614" s="117"/>
      <c r="L614" s="117"/>
      <c r="M614" s="117"/>
      <c r="N614" s="117"/>
      <c r="O614" s="117"/>
      <c r="P614" s="117"/>
      <c r="Q614" s="117"/>
      <c r="R614" s="117"/>
      <c r="S614" s="117"/>
      <c r="T614" s="117"/>
      <c r="U614" s="117"/>
      <c r="V614" s="117"/>
    </row>
    <row r="615" spans="3:22" ht="15.75" customHeight="1">
      <c r="C615" s="117"/>
      <c r="D615" s="115"/>
      <c r="E615" s="115"/>
      <c r="F615" s="115"/>
      <c r="G615" s="117"/>
      <c r="H615" s="157"/>
      <c r="I615" s="117"/>
      <c r="J615" s="117"/>
      <c r="K615" s="117"/>
      <c r="L615" s="117"/>
      <c r="M615" s="117"/>
      <c r="N615" s="117"/>
      <c r="O615" s="117"/>
      <c r="P615" s="117"/>
      <c r="Q615" s="117"/>
      <c r="R615" s="117"/>
      <c r="S615" s="117"/>
      <c r="T615" s="117"/>
      <c r="U615" s="117"/>
      <c r="V615" s="117"/>
    </row>
    <row r="616" spans="3:22" ht="15.75" customHeight="1">
      <c r="C616" s="117"/>
      <c r="D616" s="115"/>
      <c r="E616" s="115"/>
      <c r="F616" s="115"/>
      <c r="G616" s="117"/>
      <c r="H616" s="157"/>
      <c r="I616" s="117"/>
      <c r="J616" s="117"/>
      <c r="K616" s="117"/>
      <c r="L616" s="117"/>
      <c r="M616" s="117"/>
      <c r="N616" s="117"/>
      <c r="O616" s="117"/>
      <c r="P616" s="117"/>
      <c r="Q616" s="117"/>
      <c r="R616" s="117"/>
      <c r="S616" s="117"/>
      <c r="T616" s="117"/>
      <c r="U616" s="117"/>
      <c r="V616" s="117"/>
    </row>
    <row r="617" spans="3:22" ht="15.75" customHeight="1">
      <c r="C617" s="117"/>
      <c r="D617" s="115"/>
      <c r="E617" s="115"/>
      <c r="F617" s="115"/>
      <c r="G617" s="117"/>
      <c r="H617" s="157"/>
      <c r="I617" s="117"/>
      <c r="J617" s="117"/>
      <c r="K617" s="117"/>
      <c r="L617" s="117"/>
      <c r="M617" s="117"/>
      <c r="N617" s="117"/>
      <c r="O617" s="117"/>
      <c r="P617" s="117"/>
      <c r="Q617" s="117"/>
      <c r="R617" s="117"/>
      <c r="S617" s="117"/>
      <c r="T617" s="117"/>
      <c r="U617" s="117"/>
      <c r="V617" s="117"/>
    </row>
    <row r="618" spans="3:22" ht="15.75" customHeight="1">
      <c r="C618" s="117"/>
      <c r="D618" s="115"/>
      <c r="E618" s="115"/>
      <c r="F618" s="115"/>
      <c r="G618" s="117"/>
      <c r="H618" s="157"/>
      <c r="I618" s="117"/>
      <c r="J618" s="117"/>
      <c r="K618" s="117"/>
      <c r="L618" s="117"/>
      <c r="M618" s="117"/>
      <c r="N618" s="117"/>
      <c r="O618" s="117"/>
      <c r="P618" s="117"/>
      <c r="Q618" s="117"/>
      <c r="R618" s="117"/>
      <c r="S618" s="117"/>
      <c r="T618" s="117"/>
      <c r="U618" s="117"/>
      <c r="V618" s="117"/>
    </row>
    <row r="619" spans="3:22" ht="15.75" customHeight="1">
      <c r="C619" s="117"/>
      <c r="D619" s="115"/>
      <c r="E619" s="115"/>
      <c r="F619" s="115"/>
      <c r="G619" s="117"/>
      <c r="H619" s="157"/>
      <c r="I619" s="117"/>
      <c r="J619" s="117"/>
      <c r="K619" s="117"/>
      <c r="L619" s="117"/>
      <c r="M619" s="117"/>
      <c r="N619" s="117"/>
      <c r="O619" s="117"/>
      <c r="P619" s="117"/>
      <c r="Q619" s="117"/>
      <c r="R619" s="117"/>
      <c r="S619" s="117"/>
      <c r="T619" s="117"/>
      <c r="U619" s="117"/>
      <c r="V619" s="117"/>
    </row>
    <row r="620" spans="3:22" ht="15.75" customHeight="1">
      <c r="C620" s="117"/>
      <c r="D620" s="115"/>
      <c r="E620" s="115"/>
      <c r="F620" s="115"/>
      <c r="G620" s="117"/>
      <c r="H620" s="157"/>
      <c r="I620" s="117"/>
      <c r="J620" s="117"/>
      <c r="K620" s="117"/>
      <c r="L620" s="117"/>
      <c r="M620" s="117"/>
      <c r="N620" s="117"/>
      <c r="O620" s="117"/>
      <c r="P620" s="117"/>
      <c r="Q620" s="117"/>
      <c r="R620" s="117"/>
      <c r="S620" s="117"/>
      <c r="T620" s="117"/>
      <c r="U620" s="117"/>
      <c r="V620" s="117"/>
    </row>
    <row r="621" spans="3:22" ht="15.75" customHeight="1">
      <c r="C621" s="117"/>
      <c r="D621" s="115"/>
      <c r="E621" s="115"/>
      <c r="F621" s="115"/>
      <c r="G621" s="117"/>
      <c r="H621" s="157"/>
      <c r="I621" s="117"/>
      <c r="J621" s="117"/>
      <c r="K621" s="117"/>
      <c r="L621" s="117"/>
      <c r="M621" s="117"/>
      <c r="N621" s="117"/>
      <c r="O621" s="117"/>
      <c r="P621" s="117"/>
      <c r="Q621" s="117"/>
      <c r="R621" s="117"/>
      <c r="S621" s="117"/>
      <c r="T621" s="117"/>
      <c r="U621" s="117"/>
      <c r="V621" s="117"/>
    </row>
    <row r="622" spans="3:22" ht="15.75" customHeight="1">
      <c r="C622" s="117"/>
      <c r="D622" s="115"/>
      <c r="E622" s="115"/>
      <c r="F622" s="115"/>
      <c r="G622" s="117"/>
      <c r="H622" s="157"/>
      <c r="I622" s="117"/>
      <c r="J622" s="117"/>
      <c r="K622" s="117"/>
      <c r="L622" s="117"/>
      <c r="M622" s="117"/>
      <c r="N622" s="117"/>
      <c r="O622" s="117"/>
      <c r="P622" s="117"/>
      <c r="Q622" s="117"/>
      <c r="R622" s="117"/>
      <c r="S622" s="117"/>
      <c r="T622" s="117"/>
      <c r="U622" s="117"/>
      <c r="V622" s="117"/>
    </row>
    <row r="623" spans="3:22" ht="15.75" customHeight="1">
      <c r="C623" s="117"/>
      <c r="D623" s="115"/>
      <c r="E623" s="115"/>
      <c r="F623" s="115"/>
      <c r="G623" s="117"/>
      <c r="H623" s="157"/>
      <c r="I623" s="117"/>
      <c r="J623" s="117"/>
      <c r="K623" s="117"/>
      <c r="L623" s="117"/>
      <c r="M623" s="117"/>
      <c r="N623" s="117"/>
      <c r="O623" s="117"/>
      <c r="P623" s="117"/>
      <c r="Q623" s="117"/>
      <c r="R623" s="117"/>
      <c r="S623" s="117"/>
      <c r="T623" s="117"/>
      <c r="U623" s="117"/>
      <c r="V623" s="117"/>
    </row>
    <row r="624" spans="3:22" ht="15.75" customHeight="1">
      <c r="C624" s="117"/>
      <c r="D624" s="115"/>
      <c r="E624" s="115"/>
      <c r="F624" s="115"/>
      <c r="G624" s="117"/>
      <c r="H624" s="157"/>
      <c r="I624" s="117"/>
      <c r="J624" s="117"/>
      <c r="K624" s="117"/>
      <c r="L624" s="117"/>
      <c r="M624" s="117"/>
      <c r="N624" s="117"/>
      <c r="O624" s="117"/>
      <c r="P624" s="117"/>
      <c r="Q624" s="117"/>
      <c r="R624" s="117"/>
      <c r="S624" s="117"/>
      <c r="T624" s="117"/>
      <c r="U624" s="117"/>
      <c r="V624" s="117"/>
    </row>
    <row r="625" spans="3:22" ht="15.75" customHeight="1">
      <c r="C625" s="117"/>
      <c r="D625" s="115"/>
      <c r="E625" s="115"/>
      <c r="F625" s="115"/>
      <c r="G625" s="117"/>
      <c r="H625" s="157"/>
      <c r="I625" s="117"/>
      <c r="J625" s="117"/>
      <c r="K625" s="117"/>
      <c r="L625" s="117"/>
      <c r="M625" s="117"/>
      <c r="N625" s="117"/>
      <c r="O625" s="117"/>
      <c r="P625" s="117"/>
      <c r="Q625" s="117"/>
      <c r="R625" s="117"/>
      <c r="S625" s="117"/>
      <c r="T625" s="117"/>
      <c r="U625" s="117"/>
      <c r="V625" s="117"/>
    </row>
    <row r="626" spans="3:22" ht="15.75" customHeight="1">
      <c r="C626" s="117"/>
      <c r="D626" s="115"/>
      <c r="E626" s="115"/>
      <c r="F626" s="115"/>
      <c r="G626" s="117"/>
      <c r="H626" s="157"/>
      <c r="I626" s="117"/>
      <c r="J626" s="117"/>
      <c r="K626" s="117"/>
      <c r="L626" s="117"/>
      <c r="M626" s="117"/>
      <c r="N626" s="117"/>
      <c r="O626" s="117"/>
      <c r="P626" s="117"/>
      <c r="Q626" s="117"/>
      <c r="R626" s="117"/>
      <c r="S626" s="117"/>
      <c r="T626" s="117"/>
      <c r="U626" s="117"/>
      <c r="V626" s="117"/>
    </row>
    <row r="627" spans="3:22" ht="15.75" customHeight="1">
      <c r="C627" s="117"/>
      <c r="D627" s="115"/>
      <c r="E627" s="115"/>
      <c r="F627" s="115"/>
      <c r="G627" s="117"/>
      <c r="H627" s="157"/>
      <c r="I627" s="117"/>
      <c r="J627" s="117"/>
      <c r="K627" s="117"/>
      <c r="L627" s="117"/>
      <c r="M627" s="117"/>
      <c r="N627" s="117"/>
      <c r="O627" s="117"/>
      <c r="P627" s="117"/>
      <c r="Q627" s="117"/>
      <c r="R627" s="117"/>
      <c r="S627" s="117"/>
      <c r="T627" s="117"/>
      <c r="U627" s="117"/>
      <c r="V627" s="117"/>
    </row>
    <row r="628" spans="3:22" ht="15.75" customHeight="1">
      <c r="C628" s="117"/>
      <c r="D628" s="115"/>
      <c r="E628" s="115"/>
      <c r="F628" s="115"/>
      <c r="G628" s="117"/>
      <c r="H628" s="157"/>
      <c r="I628" s="117"/>
      <c r="J628" s="117"/>
      <c r="K628" s="117"/>
      <c r="L628" s="117"/>
      <c r="M628" s="117"/>
      <c r="N628" s="117"/>
      <c r="O628" s="117"/>
      <c r="P628" s="117"/>
      <c r="Q628" s="117"/>
      <c r="R628" s="117"/>
      <c r="S628" s="117"/>
      <c r="T628" s="117"/>
      <c r="U628" s="117"/>
      <c r="V628" s="117"/>
    </row>
    <row r="629" spans="3:22" ht="15.75" customHeight="1">
      <c r="C629" s="117"/>
      <c r="D629" s="115"/>
      <c r="E629" s="115"/>
      <c r="F629" s="115"/>
      <c r="G629" s="117"/>
      <c r="H629" s="157"/>
      <c r="I629" s="117"/>
      <c r="J629" s="117"/>
      <c r="K629" s="117"/>
      <c r="L629" s="117"/>
      <c r="M629" s="117"/>
      <c r="N629" s="117"/>
      <c r="O629" s="117"/>
      <c r="P629" s="117"/>
      <c r="Q629" s="117"/>
      <c r="R629" s="117"/>
      <c r="S629" s="117"/>
      <c r="T629" s="117"/>
      <c r="U629" s="117"/>
      <c r="V629" s="117"/>
    </row>
    <row r="630" spans="3:22" ht="15.75" customHeight="1">
      <c r="C630" s="117"/>
      <c r="D630" s="115"/>
      <c r="E630" s="115"/>
      <c r="F630" s="115"/>
      <c r="G630" s="117"/>
      <c r="H630" s="157"/>
      <c r="I630" s="117"/>
      <c r="J630" s="117"/>
      <c r="K630" s="117"/>
      <c r="L630" s="117"/>
      <c r="M630" s="117"/>
      <c r="N630" s="117"/>
      <c r="O630" s="117"/>
      <c r="P630" s="117"/>
      <c r="Q630" s="117"/>
      <c r="R630" s="117"/>
      <c r="S630" s="117"/>
      <c r="T630" s="117"/>
      <c r="U630" s="117"/>
      <c r="V630" s="117"/>
    </row>
    <row r="631" spans="3:22" ht="15.75" customHeight="1">
      <c r="C631" s="117"/>
      <c r="D631" s="115"/>
      <c r="E631" s="115"/>
      <c r="F631" s="115"/>
      <c r="G631" s="117"/>
      <c r="H631" s="157"/>
      <c r="I631" s="117"/>
      <c r="J631" s="117"/>
      <c r="K631" s="117"/>
      <c r="L631" s="117"/>
      <c r="M631" s="117"/>
      <c r="N631" s="117"/>
      <c r="O631" s="117"/>
      <c r="P631" s="117"/>
      <c r="Q631" s="117"/>
      <c r="R631" s="117"/>
      <c r="S631" s="117"/>
      <c r="T631" s="117"/>
      <c r="U631" s="117"/>
      <c r="V631" s="117"/>
    </row>
    <row r="632" spans="3:22" ht="15.75" customHeight="1">
      <c r="C632" s="117"/>
      <c r="D632" s="115"/>
      <c r="E632" s="115"/>
      <c r="F632" s="115"/>
      <c r="G632" s="117"/>
      <c r="H632" s="157"/>
      <c r="I632" s="117"/>
      <c r="J632" s="117"/>
      <c r="K632" s="117"/>
      <c r="L632" s="117"/>
      <c r="M632" s="117"/>
      <c r="N632" s="117"/>
      <c r="O632" s="117"/>
      <c r="P632" s="117"/>
      <c r="Q632" s="117"/>
      <c r="R632" s="117"/>
      <c r="S632" s="117"/>
      <c r="T632" s="117"/>
      <c r="U632" s="117"/>
      <c r="V632" s="117"/>
    </row>
    <row r="633" spans="3:22" ht="15.75" customHeight="1">
      <c r="C633" s="117"/>
      <c r="D633" s="115"/>
      <c r="E633" s="115"/>
      <c r="F633" s="115"/>
      <c r="G633" s="117"/>
      <c r="H633" s="157"/>
      <c r="I633" s="117"/>
      <c r="J633" s="117"/>
      <c r="K633" s="117"/>
      <c r="L633" s="117"/>
      <c r="M633" s="117"/>
      <c r="N633" s="117"/>
      <c r="O633" s="117"/>
      <c r="P633" s="117"/>
      <c r="Q633" s="117"/>
      <c r="R633" s="117"/>
      <c r="S633" s="117"/>
      <c r="T633" s="117"/>
      <c r="U633" s="117"/>
      <c r="V633" s="117"/>
    </row>
    <row r="634" spans="3:22" ht="15.75" customHeight="1">
      <c r="C634" s="117"/>
      <c r="D634" s="115"/>
      <c r="E634" s="115"/>
      <c r="F634" s="115"/>
      <c r="G634" s="117"/>
      <c r="H634" s="157"/>
      <c r="I634" s="117"/>
      <c r="J634" s="117"/>
      <c r="K634" s="117"/>
      <c r="L634" s="117"/>
      <c r="M634" s="117"/>
      <c r="N634" s="117"/>
      <c r="O634" s="117"/>
      <c r="P634" s="117"/>
      <c r="Q634" s="117"/>
      <c r="R634" s="117"/>
      <c r="S634" s="117"/>
      <c r="T634" s="117"/>
      <c r="U634" s="117"/>
      <c r="V634" s="117"/>
    </row>
    <row r="635" spans="3:22" ht="15.75" customHeight="1">
      <c r="C635" s="117"/>
      <c r="D635" s="115"/>
      <c r="E635" s="115"/>
      <c r="F635" s="115"/>
      <c r="G635" s="117"/>
      <c r="H635" s="157"/>
      <c r="I635" s="117"/>
      <c r="J635" s="117"/>
      <c r="K635" s="117"/>
      <c r="L635" s="117"/>
      <c r="M635" s="117"/>
      <c r="N635" s="117"/>
      <c r="O635" s="117"/>
      <c r="P635" s="117"/>
      <c r="Q635" s="117"/>
      <c r="R635" s="117"/>
      <c r="S635" s="117"/>
      <c r="T635" s="117"/>
      <c r="U635" s="117"/>
      <c r="V635" s="117"/>
    </row>
    <row r="636" spans="3:22" ht="15.75" customHeight="1">
      <c r="C636" s="117"/>
      <c r="D636" s="115"/>
      <c r="E636" s="115"/>
      <c r="F636" s="115"/>
      <c r="G636" s="117"/>
      <c r="H636" s="157"/>
      <c r="I636" s="117"/>
      <c r="J636" s="117"/>
      <c r="K636" s="117"/>
      <c r="L636" s="117"/>
      <c r="M636" s="117"/>
      <c r="N636" s="117"/>
      <c r="O636" s="117"/>
      <c r="P636" s="117"/>
      <c r="Q636" s="117"/>
      <c r="R636" s="117"/>
      <c r="S636" s="117"/>
      <c r="T636" s="117"/>
      <c r="U636" s="117"/>
      <c r="V636" s="117"/>
    </row>
    <row r="637" spans="3:22" ht="15.75" customHeight="1">
      <c r="C637" s="117"/>
      <c r="D637" s="115"/>
      <c r="E637" s="115"/>
      <c r="F637" s="115"/>
      <c r="G637" s="117"/>
      <c r="H637" s="157"/>
      <c r="I637" s="117"/>
      <c r="J637" s="117"/>
      <c r="K637" s="117"/>
      <c r="L637" s="117"/>
      <c r="M637" s="117"/>
      <c r="N637" s="117"/>
      <c r="O637" s="117"/>
      <c r="P637" s="117"/>
      <c r="Q637" s="117"/>
      <c r="R637" s="117"/>
      <c r="S637" s="117"/>
      <c r="T637" s="117"/>
      <c r="U637" s="117"/>
      <c r="V637" s="117"/>
    </row>
    <row r="638" spans="3:22" ht="15.75" customHeight="1">
      <c r="C638" s="117"/>
      <c r="D638" s="115"/>
      <c r="E638" s="115"/>
      <c r="F638" s="115"/>
      <c r="G638" s="117"/>
      <c r="H638" s="157"/>
      <c r="I638" s="117"/>
      <c r="J638" s="117"/>
      <c r="K638" s="117"/>
      <c r="L638" s="117"/>
      <c r="M638" s="117"/>
      <c r="N638" s="117"/>
      <c r="O638" s="117"/>
      <c r="P638" s="117"/>
      <c r="Q638" s="117"/>
      <c r="R638" s="117"/>
      <c r="S638" s="117"/>
      <c r="T638" s="117"/>
      <c r="U638" s="117"/>
      <c r="V638" s="117"/>
    </row>
    <row r="639" spans="3:22" ht="15.75" customHeight="1">
      <c r="C639" s="117"/>
      <c r="D639" s="115"/>
      <c r="E639" s="115"/>
      <c r="F639" s="115"/>
      <c r="G639" s="117"/>
      <c r="H639" s="157"/>
      <c r="I639" s="117"/>
      <c r="J639" s="117"/>
      <c r="K639" s="117"/>
      <c r="L639" s="117"/>
      <c r="M639" s="117"/>
      <c r="N639" s="117"/>
      <c r="O639" s="117"/>
      <c r="P639" s="117"/>
      <c r="Q639" s="117"/>
      <c r="R639" s="117"/>
      <c r="S639" s="117"/>
      <c r="T639" s="117"/>
      <c r="U639" s="117"/>
      <c r="V639" s="117"/>
    </row>
    <row r="640" spans="3:22" ht="15.75" customHeight="1">
      <c r="C640" s="117"/>
      <c r="D640" s="115"/>
      <c r="E640" s="115"/>
      <c r="F640" s="115"/>
      <c r="G640" s="117"/>
      <c r="H640" s="157"/>
      <c r="I640" s="117"/>
      <c r="J640" s="117"/>
      <c r="K640" s="117"/>
      <c r="L640" s="117"/>
      <c r="M640" s="117"/>
      <c r="N640" s="117"/>
      <c r="O640" s="117"/>
      <c r="P640" s="117"/>
      <c r="Q640" s="117"/>
      <c r="R640" s="117"/>
      <c r="S640" s="117"/>
      <c r="T640" s="117"/>
      <c r="U640" s="117"/>
      <c r="V640" s="117"/>
    </row>
    <row r="641" spans="3:22" ht="15.75" customHeight="1">
      <c r="C641" s="117"/>
      <c r="D641" s="115"/>
      <c r="E641" s="115"/>
      <c r="F641" s="115"/>
      <c r="G641" s="117"/>
      <c r="H641" s="157"/>
      <c r="I641" s="117"/>
      <c r="J641" s="117"/>
      <c r="K641" s="117"/>
      <c r="L641" s="117"/>
      <c r="M641" s="117"/>
      <c r="N641" s="117"/>
      <c r="O641" s="117"/>
      <c r="P641" s="117"/>
      <c r="Q641" s="117"/>
      <c r="R641" s="117"/>
      <c r="S641" s="117"/>
      <c r="T641" s="117"/>
      <c r="U641" s="117"/>
      <c r="V641" s="117"/>
    </row>
    <row r="642" spans="3:22" ht="15.75" customHeight="1">
      <c r="C642" s="117"/>
      <c r="D642" s="115"/>
      <c r="E642" s="115"/>
      <c r="F642" s="115"/>
      <c r="G642" s="117"/>
      <c r="H642" s="157"/>
      <c r="I642" s="117"/>
      <c r="J642" s="117"/>
      <c r="K642" s="117"/>
      <c r="L642" s="117"/>
      <c r="M642" s="117"/>
      <c r="N642" s="117"/>
      <c r="O642" s="117"/>
      <c r="P642" s="117"/>
      <c r="Q642" s="117"/>
      <c r="R642" s="117"/>
      <c r="S642" s="117"/>
      <c r="T642" s="117"/>
      <c r="U642" s="117"/>
      <c r="V642" s="117"/>
    </row>
    <row r="643" spans="3:22" ht="15.75" customHeight="1">
      <c r="C643" s="117"/>
      <c r="D643" s="115"/>
      <c r="E643" s="115"/>
      <c r="F643" s="115"/>
      <c r="G643" s="117"/>
      <c r="H643" s="157"/>
      <c r="I643" s="117"/>
      <c r="J643" s="117"/>
      <c r="K643" s="117"/>
      <c r="L643" s="117"/>
      <c r="M643" s="117"/>
      <c r="N643" s="117"/>
      <c r="O643" s="117"/>
      <c r="P643" s="117"/>
      <c r="Q643" s="117"/>
      <c r="R643" s="117"/>
      <c r="S643" s="117"/>
      <c r="T643" s="117"/>
      <c r="U643" s="117"/>
      <c r="V643" s="117"/>
    </row>
    <row r="644" spans="3:22" ht="15.75" customHeight="1">
      <c r="C644" s="117"/>
      <c r="D644" s="115"/>
      <c r="E644" s="115"/>
      <c r="F644" s="115"/>
      <c r="G644" s="117"/>
      <c r="H644" s="157"/>
      <c r="I644" s="117"/>
      <c r="J644" s="117"/>
      <c r="K644" s="117"/>
      <c r="L644" s="117"/>
      <c r="M644" s="117"/>
      <c r="N644" s="117"/>
      <c r="O644" s="117"/>
      <c r="P644" s="117"/>
      <c r="Q644" s="117"/>
      <c r="R644" s="117"/>
      <c r="S644" s="117"/>
      <c r="T644" s="117"/>
      <c r="U644" s="117"/>
      <c r="V644" s="117"/>
    </row>
    <row r="645" spans="3:22" ht="15.75" customHeight="1">
      <c r="C645" s="117"/>
      <c r="D645" s="115"/>
      <c r="E645" s="115"/>
      <c r="F645" s="115"/>
      <c r="G645" s="117"/>
      <c r="H645" s="157"/>
      <c r="I645" s="117"/>
      <c r="J645" s="117"/>
      <c r="K645" s="117"/>
      <c r="L645" s="117"/>
      <c r="M645" s="117"/>
      <c r="N645" s="117"/>
      <c r="O645" s="117"/>
      <c r="P645" s="117"/>
      <c r="Q645" s="117"/>
      <c r="R645" s="117"/>
      <c r="S645" s="117"/>
      <c r="T645" s="117"/>
      <c r="U645" s="117"/>
      <c r="V645" s="117"/>
    </row>
    <row r="646" spans="3:22" ht="15.75" customHeight="1">
      <c r="C646" s="117"/>
      <c r="D646" s="115"/>
      <c r="E646" s="115"/>
      <c r="F646" s="115"/>
      <c r="G646" s="117"/>
      <c r="H646" s="157"/>
      <c r="I646" s="117"/>
      <c r="J646" s="117"/>
      <c r="K646" s="117"/>
      <c r="L646" s="117"/>
      <c r="M646" s="117"/>
      <c r="N646" s="117"/>
      <c r="O646" s="117"/>
      <c r="P646" s="117"/>
      <c r="Q646" s="117"/>
      <c r="R646" s="117"/>
      <c r="S646" s="117"/>
      <c r="T646" s="117"/>
      <c r="U646" s="117"/>
      <c r="V646" s="117"/>
    </row>
    <row r="647" spans="3:22" ht="15.75" customHeight="1">
      <c r="C647" s="117"/>
      <c r="D647" s="115"/>
      <c r="E647" s="115"/>
      <c r="F647" s="115"/>
      <c r="G647" s="117"/>
      <c r="H647" s="157"/>
      <c r="I647" s="117"/>
      <c r="J647" s="117"/>
      <c r="K647" s="117"/>
      <c r="L647" s="117"/>
      <c r="M647" s="117"/>
      <c r="N647" s="117"/>
      <c r="O647" s="117"/>
      <c r="P647" s="117"/>
      <c r="Q647" s="117"/>
      <c r="R647" s="117"/>
      <c r="S647" s="117"/>
      <c r="T647" s="117"/>
      <c r="U647" s="117"/>
      <c r="V647" s="117"/>
    </row>
    <row r="648" spans="3:22" ht="15.75" customHeight="1">
      <c r="C648" s="117"/>
      <c r="D648" s="115"/>
      <c r="E648" s="115"/>
      <c r="F648" s="115"/>
      <c r="G648" s="117"/>
      <c r="H648" s="157"/>
      <c r="I648" s="117"/>
      <c r="J648" s="117"/>
      <c r="K648" s="117"/>
      <c r="L648" s="117"/>
      <c r="M648" s="117"/>
      <c r="N648" s="117"/>
      <c r="O648" s="117"/>
      <c r="P648" s="117"/>
      <c r="Q648" s="117"/>
      <c r="R648" s="117"/>
      <c r="S648" s="117"/>
      <c r="T648" s="117"/>
      <c r="U648" s="117"/>
      <c r="V648" s="117"/>
    </row>
    <row r="649" spans="3:22" ht="15.75" customHeight="1">
      <c r="C649" s="117"/>
      <c r="D649" s="115"/>
      <c r="E649" s="115"/>
      <c r="F649" s="115"/>
      <c r="G649" s="117"/>
      <c r="H649" s="157"/>
      <c r="I649" s="117"/>
      <c r="J649" s="117"/>
      <c r="K649" s="117"/>
      <c r="L649" s="117"/>
      <c r="M649" s="117"/>
      <c r="N649" s="117"/>
      <c r="O649" s="117"/>
      <c r="P649" s="117"/>
      <c r="Q649" s="117"/>
      <c r="R649" s="117"/>
      <c r="S649" s="117"/>
      <c r="T649" s="117"/>
      <c r="U649" s="117"/>
      <c r="V649" s="117"/>
    </row>
    <row r="650" spans="3:22" ht="15.75" customHeight="1">
      <c r="C650" s="117"/>
      <c r="D650" s="115"/>
      <c r="E650" s="115"/>
      <c r="F650" s="115"/>
      <c r="G650" s="117"/>
      <c r="H650" s="157"/>
      <c r="I650" s="117"/>
      <c r="J650" s="117"/>
      <c r="K650" s="117"/>
      <c r="L650" s="117"/>
      <c r="M650" s="117"/>
      <c r="N650" s="117"/>
      <c r="O650" s="117"/>
      <c r="P650" s="117"/>
      <c r="Q650" s="117"/>
      <c r="R650" s="117"/>
      <c r="S650" s="117"/>
      <c r="T650" s="117"/>
      <c r="U650" s="117"/>
      <c r="V650" s="117"/>
    </row>
    <row r="651" spans="3:22" ht="15.75" customHeight="1">
      <c r="C651" s="117"/>
      <c r="D651" s="115"/>
      <c r="E651" s="115"/>
      <c r="F651" s="115"/>
      <c r="G651" s="117"/>
      <c r="H651" s="157"/>
      <c r="I651" s="117"/>
      <c r="J651" s="117"/>
      <c r="K651" s="117"/>
      <c r="L651" s="117"/>
      <c r="M651" s="117"/>
      <c r="N651" s="117"/>
      <c r="O651" s="117"/>
      <c r="P651" s="117"/>
      <c r="Q651" s="117"/>
      <c r="R651" s="117"/>
      <c r="S651" s="117"/>
      <c r="T651" s="117"/>
      <c r="U651" s="117"/>
      <c r="V651" s="117"/>
    </row>
    <row r="652" spans="3:22" ht="15.75" customHeight="1">
      <c r="C652" s="117"/>
      <c r="D652" s="115"/>
      <c r="E652" s="115"/>
      <c r="F652" s="115"/>
      <c r="G652" s="117"/>
      <c r="H652" s="157"/>
      <c r="I652" s="117"/>
      <c r="J652" s="117"/>
      <c r="K652" s="117"/>
      <c r="L652" s="117"/>
      <c r="M652" s="117"/>
      <c r="N652" s="117"/>
      <c r="O652" s="117"/>
      <c r="P652" s="117"/>
      <c r="Q652" s="117"/>
      <c r="R652" s="117"/>
      <c r="S652" s="117"/>
      <c r="T652" s="117"/>
      <c r="U652" s="117"/>
      <c r="V652" s="117"/>
    </row>
    <row r="653" spans="3:22" ht="15.75" customHeight="1">
      <c r="C653" s="117"/>
      <c r="D653" s="115"/>
      <c r="E653" s="115"/>
      <c r="F653" s="115"/>
      <c r="G653" s="117"/>
      <c r="H653" s="157"/>
      <c r="I653" s="117"/>
      <c r="J653" s="117"/>
      <c r="K653" s="117"/>
      <c r="L653" s="117"/>
      <c r="M653" s="117"/>
      <c r="N653" s="117"/>
      <c r="O653" s="117"/>
      <c r="P653" s="117"/>
      <c r="Q653" s="117"/>
      <c r="R653" s="117"/>
      <c r="S653" s="117"/>
      <c r="T653" s="117"/>
      <c r="U653" s="117"/>
      <c r="V653" s="117"/>
    </row>
    <row r="654" spans="3:22" ht="15.75" customHeight="1">
      <c r="C654" s="117"/>
      <c r="D654" s="115"/>
      <c r="E654" s="115"/>
      <c r="F654" s="115"/>
      <c r="G654" s="117"/>
      <c r="H654" s="157"/>
      <c r="I654" s="117"/>
      <c r="J654" s="117"/>
      <c r="K654" s="117"/>
      <c r="L654" s="117"/>
      <c r="M654" s="117"/>
      <c r="N654" s="117"/>
      <c r="O654" s="117"/>
      <c r="P654" s="117"/>
      <c r="Q654" s="117"/>
      <c r="R654" s="117"/>
      <c r="S654" s="117"/>
      <c r="T654" s="117"/>
      <c r="U654" s="117"/>
      <c r="V654" s="117"/>
    </row>
    <row r="655" spans="3:22" ht="15.75" customHeight="1">
      <c r="C655" s="117"/>
      <c r="D655" s="115"/>
      <c r="E655" s="115"/>
      <c r="F655" s="115"/>
      <c r="G655" s="117"/>
      <c r="H655" s="157"/>
      <c r="I655" s="117"/>
      <c r="J655" s="117"/>
      <c r="K655" s="117"/>
      <c r="L655" s="117"/>
      <c r="M655" s="117"/>
      <c r="N655" s="117"/>
      <c r="O655" s="117"/>
      <c r="P655" s="117"/>
      <c r="Q655" s="117"/>
      <c r="R655" s="117"/>
      <c r="S655" s="117"/>
      <c r="T655" s="117"/>
      <c r="U655" s="117"/>
      <c r="V655" s="117"/>
    </row>
    <row r="656" spans="3:22" ht="15.75" customHeight="1">
      <c r="C656" s="117"/>
      <c r="D656" s="115"/>
      <c r="E656" s="115"/>
      <c r="F656" s="115"/>
      <c r="G656" s="117"/>
      <c r="H656" s="157"/>
      <c r="I656" s="117"/>
      <c r="J656" s="117"/>
      <c r="K656" s="117"/>
      <c r="L656" s="117"/>
      <c r="M656" s="117"/>
      <c r="N656" s="117"/>
      <c r="O656" s="117"/>
      <c r="P656" s="117"/>
      <c r="Q656" s="117"/>
      <c r="R656" s="117"/>
      <c r="S656" s="117"/>
      <c r="T656" s="117"/>
      <c r="U656" s="117"/>
      <c r="V656" s="117"/>
    </row>
    <row r="657" spans="3:22" ht="15.75" customHeight="1">
      <c r="C657" s="117"/>
      <c r="D657" s="115"/>
      <c r="E657" s="115"/>
      <c r="F657" s="115"/>
      <c r="G657" s="117"/>
      <c r="H657" s="157"/>
      <c r="I657" s="117"/>
      <c r="J657" s="117"/>
      <c r="K657" s="117"/>
      <c r="L657" s="117"/>
      <c r="M657" s="117"/>
      <c r="N657" s="117"/>
      <c r="O657" s="117"/>
      <c r="P657" s="117"/>
      <c r="Q657" s="117"/>
      <c r="R657" s="117"/>
      <c r="S657" s="117"/>
      <c r="T657" s="117"/>
      <c r="U657" s="117"/>
      <c r="V657" s="117"/>
    </row>
    <row r="658" spans="3:22" ht="15.75" customHeight="1">
      <c r="C658" s="117"/>
      <c r="D658" s="115"/>
      <c r="E658" s="115"/>
      <c r="F658" s="115"/>
      <c r="G658" s="117"/>
      <c r="H658" s="157"/>
      <c r="I658" s="117"/>
      <c r="J658" s="117"/>
      <c r="K658" s="117"/>
      <c r="L658" s="117"/>
      <c r="M658" s="117"/>
      <c r="N658" s="117"/>
      <c r="O658" s="117"/>
      <c r="P658" s="117"/>
      <c r="Q658" s="117"/>
      <c r="R658" s="117"/>
      <c r="S658" s="117"/>
      <c r="T658" s="117"/>
      <c r="U658" s="117"/>
      <c r="V658" s="117"/>
    </row>
    <row r="659" spans="3:22" ht="15.75" customHeight="1">
      <c r="C659" s="117"/>
      <c r="D659" s="115"/>
      <c r="E659" s="115"/>
      <c r="F659" s="115"/>
      <c r="G659" s="117"/>
      <c r="H659" s="157"/>
      <c r="I659" s="117"/>
      <c r="J659" s="117"/>
      <c r="K659" s="117"/>
      <c r="L659" s="117"/>
      <c r="M659" s="117"/>
      <c r="N659" s="117"/>
      <c r="O659" s="117"/>
      <c r="P659" s="117"/>
      <c r="Q659" s="117"/>
      <c r="R659" s="117"/>
      <c r="S659" s="117"/>
      <c r="T659" s="117"/>
      <c r="U659" s="117"/>
      <c r="V659" s="117"/>
    </row>
    <row r="660" spans="3:22" ht="15.75" customHeight="1">
      <c r="C660" s="117"/>
      <c r="D660" s="115"/>
      <c r="E660" s="115"/>
      <c r="F660" s="115"/>
      <c r="G660" s="117"/>
      <c r="H660" s="157"/>
      <c r="I660" s="117"/>
      <c r="J660" s="117"/>
      <c r="K660" s="117"/>
      <c r="L660" s="117"/>
      <c r="M660" s="117"/>
      <c r="N660" s="117"/>
      <c r="O660" s="117"/>
      <c r="P660" s="117"/>
      <c r="Q660" s="117"/>
      <c r="R660" s="117"/>
      <c r="S660" s="117"/>
      <c r="T660" s="117"/>
      <c r="U660" s="117"/>
      <c r="V660" s="117"/>
    </row>
    <row r="661" spans="3:22" ht="15.75" customHeight="1">
      <c r="C661" s="117"/>
      <c r="D661" s="115"/>
      <c r="E661" s="115"/>
      <c r="F661" s="115"/>
      <c r="G661" s="117"/>
      <c r="H661" s="157"/>
      <c r="I661" s="117"/>
      <c r="J661" s="117"/>
      <c r="K661" s="117"/>
      <c r="L661" s="117"/>
      <c r="M661" s="117"/>
      <c r="N661" s="117"/>
      <c r="O661" s="117"/>
      <c r="P661" s="117"/>
      <c r="Q661" s="117"/>
      <c r="R661" s="117"/>
      <c r="S661" s="117"/>
      <c r="T661" s="117"/>
      <c r="U661" s="117"/>
      <c r="V661" s="117"/>
    </row>
    <row r="662" spans="3:22" ht="15.75" customHeight="1">
      <c r="C662" s="117"/>
      <c r="D662" s="115"/>
      <c r="E662" s="115"/>
      <c r="F662" s="115"/>
      <c r="G662" s="117"/>
      <c r="H662" s="157"/>
      <c r="I662" s="117"/>
      <c r="J662" s="117"/>
      <c r="K662" s="117"/>
      <c r="L662" s="117"/>
      <c r="M662" s="117"/>
      <c r="N662" s="117"/>
      <c r="O662" s="117"/>
      <c r="P662" s="117"/>
      <c r="Q662" s="117"/>
      <c r="R662" s="117"/>
      <c r="S662" s="117"/>
      <c r="T662" s="117"/>
      <c r="U662" s="117"/>
      <c r="V662" s="117"/>
    </row>
    <row r="663" spans="3:22" ht="15.75" customHeight="1">
      <c r="C663" s="117"/>
      <c r="D663" s="115"/>
      <c r="E663" s="115"/>
      <c r="F663" s="115"/>
      <c r="G663" s="117"/>
      <c r="H663" s="157"/>
      <c r="I663" s="117"/>
      <c r="J663" s="117"/>
      <c r="K663" s="117"/>
      <c r="L663" s="117"/>
      <c r="M663" s="117"/>
      <c r="N663" s="117"/>
      <c r="O663" s="117"/>
      <c r="P663" s="117"/>
      <c r="Q663" s="117"/>
      <c r="R663" s="117"/>
      <c r="S663" s="117"/>
      <c r="T663" s="117"/>
      <c r="U663" s="117"/>
      <c r="V663" s="117"/>
    </row>
    <row r="664" spans="3:22" ht="15.75" customHeight="1">
      <c r="C664" s="117"/>
      <c r="D664" s="115"/>
      <c r="E664" s="115"/>
      <c r="F664" s="115"/>
      <c r="G664" s="117"/>
      <c r="H664" s="157"/>
      <c r="I664" s="117"/>
      <c r="J664" s="117"/>
      <c r="K664" s="117"/>
      <c r="L664" s="117"/>
      <c r="M664" s="117"/>
      <c r="N664" s="117"/>
      <c r="O664" s="117"/>
      <c r="P664" s="117"/>
      <c r="Q664" s="117"/>
      <c r="R664" s="117"/>
      <c r="S664" s="117"/>
      <c r="T664" s="117"/>
      <c r="U664" s="117"/>
      <c r="V664" s="117"/>
    </row>
    <row r="665" spans="3:22" ht="15.75" customHeight="1">
      <c r="C665" s="117"/>
      <c r="D665" s="115"/>
      <c r="E665" s="115"/>
      <c r="F665" s="115"/>
      <c r="G665" s="117"/>
      <c r="H665" s="157"/>
      <c r="I665" s="117"/>
      <c r="J665" s="117"/>
      <c r="K665" s="117"/>
      <c r="L665" s="117"/>
      <c r="M665" s="117"/>
      <c r="N665" s="117"/>
      <c r="O665" s="117"/>
      <c r="P665" s="117"/>
      <c r="Q665" s="117"/>
      <c r="R665" s="117"/>
      <c r="S665" s="117"/>
      <c r="T665" s="117"/>
      <c r="U665" s="117"/>
      <c r="V665" s="117"/>
    </row>
    <row r="666" spans="3:22" ht="15.75" customHeight="1">
      <c r="C666" s="117"/>
      <c r="D666" s="115"/>
      <c r="E666" s="115"/>
      <c r="F666" s="115"/>
      <c r="G666" s="117"/>
      <c r="H666" s="157"/>
      <c r="I666" s="117"/>
      <c r="J666" s="117"/>
      <c r="K666" s="117"/>
      <c r="L666" s="117"/>
      <c r="M666" s="117"/>
      <c r="N666" s="117"/>
      <c r="O666" s="117"/>
      <c r="P666" s="117"/>
      <c r="Q666" s="117"/>
      <c r="R666" s="117"/>
      <c r="S666" s="117"/>
      <c r="T666" s="117"/>
      <c r="U666" s="117"/>
      <c r="V666" s="117"/>
    </row>
    <row r="667" spans="3:22" ht="15.75" customHeight="1">
      <c r="C667" s="117"/>
      <c r="D667" s="115"/>
      <c r="E667" s="115"/>
      <c r="F667" s="115"/>
      <c r="G667" s="117"/>
      <c r="H667" s="157"/>
      <c r="I667" s="117"/>
      <c r="J667" s="117"/>
      <c r="K667" s="117"/>
      <c r="L667" s="117"/>
      <c r="M667" s="117"/>
      <c r="N667" s="117"/>
      <c r="O667" s="117"/>
      <c r="P667" s="117"/>
      <c r="Q667" s="117"/>
      <c r="R667" s="117"/>
      <c r="S667" s="117"/>
      <c r="T667" s="117"/>
      <c r="U667" s="117"/>
      <c r="V667" s="117"/>
    </row>
    <row r="668" spans="3:22" ht="15.75" customHeight="1">
      <c r="C668" s="117"/>
      <c r="D668" s="115"/>
      <c r="E668" s="115"/>
      <c r="F668" s="115"/>
      <c r="G668" s="117"/>
      <c r="H668" s="157"/>
      <c r="I668" s="117"/>
      <c r="J668" s="117"/>
      <c r="K668" s="117"/>
      <c r="L668" s="117"/>
      <c r="M668" s="117"/>
      <c r="N668" s="117"/>
      <c r="O668" s="117"/>
      <c r="P668" s="117"/>
      <c r="Q668" s="117"/>
      <c r="R668" s="117"/>
      <c r="S668" s="117"/>
      <c r="T668" s="117"/>
      <c r="U668" s="117"/>
      <c r="V668" s="117"/>
    </row>
    <row r="669" spans="3:22" ht="15.75" customHeight="1">
      <c r="C669" s="117"/>
      <c r="D669" s="115"/>
      <c r="E669" s="115"/>
      <c r="F669" s="115"/>
      <c r="G669" s="117"/>
      <c r="H669" s="157"/>
      <c r="I669" s="117"/>
      <c r="J669" s="117"/>
      <c r="K669" s="117"/>
      <c r="L669" s="117"/>
      <c r="M669" s="117"/>
      <c r="N669" s="117"/>
      <c r="O669" s="117"/>
      <c r="P669" s="117"/>
      <c r="Q669" s="117"/>
      <c r="R669" s="117"/>
      <c r="S669" s="117"/>
      <c r="T669" s="117"/>
      <c r="U669" s="117"/>
      <c r="V669" s="117"/>
    </row>
    <row r="670" spans="3:22" ht="15.75" customHeight="1">
      <c r="C670" s="117"/>
      <c r="D670" s="115"/>
      <c r="E670" s="115"/>
      <c r="F670" s="115"/>
      <c r="G670" s="117"/>
      <c r="H670" s="157"/>
      <c r="I670" s="117"/>
      <c r="J670" s="117"/>
      <c r="K670" s="117"/>
      <c r="L670" s="117"/>
      <c r="M670" s="117"/>
      <c r="N670" s="117"/>
      <c r="O670" s="117"/>
      <c r="P670" s="117"/>
      <c r="Q670" s="117"/>
      <c r="R670" s="117"/>
      <c r="S670" s="117"/>
      <c r="T670" s="117"/>
      <c r="U670" s="117"/>
      <c r="V670" s="117"/>
    </row>
    <row r="671" spans="3:22" ht="15.75" customHeight="1">
      <c r="C671" s="117"/>
      <c r="D671" s="115"/>
      <c r="E671" s="115"/>
      <c r="F671" s="115"/>
      <c r="G671" s="117"/>
      <c r="H671" s="157"/>
      <c r="I671" s="117"/>
      <c r="J671" s="117"/>
      <c r="K671" s="117"/>
      <c r="L671" s="117"/>
      <c r="M671" s="117"/>
      <c r="N671" s="117"/>
      <c r="O671" s="117"/>
      <c r="P671" s="117"/>
      <c r="Q671" s="117"/>
      <c r="R671" s="117"/>
      <c r="S671" s="117"/>
      <c r="T671" s="117"/>
      <c r="U671" s="117"/>
      <c r="V671" s="117"/>
    </row>
    <row r="672" spans="3:22" ht="15.75" customHeight="1">
      <c r="C672" s="117"/>
      <c r="D672" s="115"/>
      <c r="E672" s="115"/>
      <c r="F672" s="115"/>
      <c r="G672" s="117"/>
      <c r="H672" s="157"/>
      <c r="I672" s="117"/>
      <c r="J672" s="117"/>
      <c r="K672" s="117"/>
      <c r="L672" s="117"/>
      <c r="M672" s="117"/>
      <c r="N672" s="117"/>
      <c r="O672" s="117"/>
      <c r="P672" s="117"/>
      <c r="Q672" s="117"/>
      <c r="R672" s="117"/>
      <c r="S672" s="117"/>
      <c r="T672" s="117"/>
      <c r="U672" s="117"/>
      <c r="V672" s="117"/>
    </row>
    <row r="673" spans="3:22" ht="15.75" customHeight="1">
      <c r="C673" s="117"/>
      <c r="D673" s="115"/>
      <c r="E673" s="115"/>
      <c r="F673" s="115"/>
      <c r="G673" s="117"/>
      <c r="H673" s="157"/>
      <c r="I673" s="117"/>
      <c r="J673" s="117"/>
      <c r="K673" s="117"/>
      <c r="L673" s="117"/>
      <c r="M673" s="117"/>
      <c r="N673" s="117"/>
      <c r="O673" s="117"/>
      <c r="P673" s="117"/>
      <c r="Q673" s="117"/>
      <c r="R673" s="117"/>
      <c r="S673" s="117"/>
      <c r="T673" s="117"/>
      <c r="U673" s="117"/>
      <c r="V673" s="117"/>
    </row>
    <row r="674" spans="3:22" ht="15.75" customHeight="1">
      <c r="C674" s="117"/>
      <c r="D674" s="115"/>
      <c r="E674" s="115"/>
      <c r="F674" s="115"/>
      <c r="G674" s="117"/>
      <c r="H674" s="157"/>
      <c r="I674" s="117"/>
      <c r="J674" s="117"/>
      <c r="K674" s="117"/>
      <c r="L674" s="117"/>
      <c r="M674" s="117"/>
      <c r="N674" s="117"/>
      <c r="O674" s="117"/>
      <c r="P674" s="117"/>
      <c r="Q674" s="117"/>
      <c r="R674" s="117"/>
      <c r="S674" s="117"/>
      <c r="T674" s="117"/>
      <c r="U674" s="117"/>
      <c r="V674" s="117"/>
    </row>
    <row r="675" spans="3:22" ht="15.75" customHeight="1">
      <c r="C675" s="117"/>
      <c r="D675" s="115"/>
      <c r="E675" s="115"/>
      <c r="F675" s="115"/>
      <c r="G675" s="117"/>
      <c r="H675" s="157"/>
      <c r="I675" s="117"/>
      <c r="J675" s="117"/>
      <c r="K675" s="117"/>
      <c r="L675" s="117"/>
      <c r="M675" s="117"/>
      <c r="N675" s="117"/>
      <c r="O675" s="117"/>
      <c r="P675" s="117"/>
      <c r="Q675" s="117"/>
      <c r="R675" s="117"/>
      <c r="S675" s="117"/>
      <c r="T675" s="117"/>
      <c r="U675" s="117"/>
      <c r="V675" s="117"/>
    </row>
    <row r="676" spans="3:22" ht="15.75" customHeight="1">
      <c r="C676" s="117"/>
      <c r="D676" s="115"/>
      <c r="E676" s="115"/>
      <c r="F676" s="115"/>
      <c r="G676" s="117"/>
      <c r="H676" s="157"/>
      <c r="I676" s="117"/>
      <c r="J676" s="117"/>
      <c r="K676" s="117"/>
      <c r="L676" s="117"/>
      <c r="M676" s="117"/>
      <c r="N676" s="117"/>
      <c r="O676" s="117"/>
      <c r="P676" s="117"/>
      <c r="Q676" s="117"/>
      <c r="R676" s="117"/>
      <c r="S676" s="117"/>
      <c r="T676" s="117"/>
      <c r="U676" s="117"/>
      <c r="V676" s="117"/>
    </row>
    <row r="677" spans="3:22" ht="15.75" customHeight="1">
      <c r="C677" s="117"/>
      <c r="D677" s="115"/>
      <c r="E677" s="115"/>
      <c r="F677" s="115"/>
      <c r="G677" s="117"/>
      <c r="H677" s="157"/>
      <c r="I677" s="117"/>
      <c r="J677" s="117"/>
      <c r="K677" s="117"/>
      <c r="L677" s="117"/>
      <c r="M677" s="117"/>
      <c r="N677" s="117"/>
      <c r="O677" s="117"/>
      <c r="P677" s="117"/>
      <c r="Q677" s="117"/>
      <c r="R677" s="117"/>
      <c r="S677" s="117"/>
      <c r="T677" s="117"/>
      <c r="U677" s="117"/>
      <c r="V677" s="117"/>
    </row>
    <row r="678" spans="3:22" ht="15.75" customHeight="1">
      <c r="C678" s="117"/>
      <c r="D678" s="115"/>
      <c r="E678" s="115"/>
      <c r="F678" s="115"/>
      <c r="G678" s="117"/>
      <c r="H678" s="157"/>
      <c r="I678" s="117"/>
      <c r="J678" s="117"/>
      <c r="K678" s="117"/>
      <c r="L678" s="117"/>
      <c r="M678" s="117"/>
      <c r="N678" s="117"/>
      <c r="O678" s="117"/>
      <c r="P678" s="117"/>
      <c r="Q678" s="117"/>
      <c r="R678" s="117"/>
      <c r="S678" s="117"/>
      <c r="T678" s="117"/>
      <c r="U678" s="117"/>
      <c r="V678" s="117"/>
    </row>
    <row r="679" spans="3:22" ht="15.75" customHeight="1">
      <c r="C679" s="117"/>
      <c r="D679" s="115"/>
      <c r="E679" s="115"/>
      <c r="F679" s="115"/>
      <c r="G679" s="117"/>
      <c r="H679" s="157"/>
      <c r="I679" s="117"/>
      <c r="J679" s="117"/>
      <c r="K679" s="117"/>
      <c r="L679" s="117"/>
      <c r="M679" s="117"/>
      <c r="N679" s="117"/>
      <c r="O679" s="117"/>
      <c r="P679" s="117"/>
      <c r="Q679" s="117"/>
      <c r="R679" s="117"/>
      <c r="S679" s="117"/>
      <c r="T679" s="117"/>
      <c r="U679" s="117"/>
      <c r="V679" s="117"/>
    </row>
    <row r="680" spans="3:22" ht="15.75" customHeight="1">
      <c r="C680" s="117"/>
      <c r="D680" s="115"/>
      <c r="E680" s="115"/>
      <c r="F680" s="115"/>
      <c r="G680" s="117"/>
      <c r="H680" s="157"/>
      <c r="I680" s="117"/>
      <c r="J680" s="117"/>
      <c r="K680" s="117"/>
      <c r="L680" s="117"/>
      <c r="M680" s="117"/>
      <c r="N680" s="117"/>
      <c r="O680" s="117"/>
      <c r="P680" s="117"/>
      <c r="Q680" s="117"/>
      <c r="R680" s="117"/>
      <c r="S680" s="117"/>
      <c r="T680" s="117"/>
      <c r="U680" s="117"/>
      <c r="V680" s="117"/>
    </row>
    <row r="681" spans="3:22" ht="15.75" customHeight="1">
      <c r="C681" s="117"/>
      <c r="D681" s="115"/>
      <c r="E681" s="115"/>
      <c r="F681" s="115"/>
      <c r="G681" s="117"/>
      <c r="H681" s="157"/>
      <c r="I681" s="117"/>
      <c r="J681" s="117"/>
      <c r="K681" s="117"/>
      <c r="L681" s="117"/>
      <c r="M681" s="117"/>
      <c r="N681" s="117"/>
      <c r="O681" s="117"/>
      <c r="P681" s="117"/>
      <c r="Q681" s="117"/>
      <c r="R681" s="117"/>
      <c r="S681" s="117"/>
      <c r="T681" s="117"/>
      <c r="U681" s="117"/>
      <c r="V681" s="117"/>
    </row>
    <row r="682" spans="3:22" ht="15.75" customHeight="1">
      <c r="C682" s="117"/>
      <c r="D682" s="115"/>
      <c r="E682" s="115"/>
      <c r="F682" s="115"/>
      <c r="G682" s="117"/>
      <c r="H682" s="157"/>
      <c r="I682" s="117"/>
      <c r="J682" s="117"/>
      <c r="K682" s="117"/>
      <c r="L682" s="117"/>
      <c r="M682" s="117"/>
      <c r="N682" s="117"/>
      <c r="O682" s="117"/>
      <c r="P682" s="117"/>
      <c r="Q682" s="117"/>
      <c r="R682" s="117"/>
      <c r="S682" s="117"/>
      <c r="T682" s="117"/>
      <c r="U682" s="117"/>
      <c r="V682" s="117"/>
    </row>
    <row r="683" spans="3:22" ht="15.75" customHeight="1">
      <c r="C683" s="117"/>
      <c r="D683" s="115"/>
      <c r="E683" s="115"/>
      <c r="F683" s="115"/>
      <c r="G683" s="117"/>
      <c r="H683" s="157"/>
      <c r="I683" s="117"/>
      <c r="J683" s="117"/>
      <c r="K683" s="117"/>
      <c r="L683" s="117"/>
      <c r="M683" s="117"/>
      <c r="N683" s="117"/>
      <c r="O683" s="117"/>
      <c r="P683" s="117"/>
      <c r="Q683" s="117"/>
      <c r="R683" s="117"/>
      <c r="S683" s="117"/>
      <c r="T683" s="117"/>
      <c r="U683" s="117"/>
      <c r="V683" s="117"/>
    </row>
    <row r="684" spans="3:22" ht="15.75" customHeight="1">
      <c r="C684" s="117"/>
      <c r="D684" s="115"/>
      <c r="E684" s="115"/>
      <c r="F684" s="115"/>
      <c r="G684" s="117"/>
      <c r="H684" s="157"/>
      <c r="I684" s="117"/>
      <c r="J684" s="117"/>
      <c r="K684" s="117"/>
      <c r="L684" s="117"/>
      <c r="M684" s="117"/>
      <c r="N684" s="117"/>
      <c r="O684" s="117"/>
      <c r="P684" s="117"/>
      <c r="Q684" s="117"/>
      <c r="R684" s="117"/>
      <c r="S684" s="117"/>
      <c r="T684" s="117"/>
      <c r="U684" s="117"/>
      <c r="V684" s="117"/>
    </row>
    <row r="685" spans="3:22" ht="15.75" customHeight="1">
      <c r="C685" s="117"/>
      <c r="D685" s="115"/>
      <c r="E685" s="115"/>
      <c r="F685" s="115"/>
      <c r="G685" s="117"/>
      <c r="H685" s="157"/>
      <c r="I685" s="117"/>
      <c r="J685" s="117"/>
      <c r="K685" s="117"/>
      <c r="L685" s="117"/>
      <c r="M685" s="117"/>
      <c r="N685" s="117"/>
      <c r="O685" s="117"/>
      <c r="P685" s="117"/>
      <c r="Q685" s="117"/>
      <c r="R685" s="117"/>
      <c r="S685" s="117"/>
      <c r="T685" s="117"/>
      <c r="U685" s="117"/>
      <c r="V685" s="117"/>
    </row>
    <row r="686" spans="3:22" ht="15.75" customHeight="1">
      <c r="C686" s="117"/>
      <c r="D686" s="115"/>
      <c r="E686" s="115"/>
      <c r="F686" s="115"/>
      <c r="G686" s="117"/>
      <c r="H686" s="157"/>
      <c r="I686" s="117"/>
      <c r="J686" s="117"/>
      <c r="K686" s="117"/>
      <c r="L686" s="117"/>
      <c r="M686" s="117"/>
      <c r="N686" s="117"/>
      <c r="O686" s="117"/>
      <c r="P686" s="117"/>
      <c r="Q686" s="117"/>
      <c r="R686" s="117"/>
      <c r="S686" s="117"/>
      <c r="T686" s="117"/>
      <c r="U686" s="117"/>
      <c r="V686" s="117"/>
    </row>
    <row r="687" spans="3:22" ht="15.75" customHeight="1">
      <c r="C687" s="117"/>
      <c r="D687" s="115"/>
      <c r="E687" s="115"/>
      <c r="F687" s="115"/>
      <c r="G687" s="117"/>
      <c r="H687" s="157"/>
      <c r="I687" s="117"/>
      <c r="J687" s="117"/>
      <c r="K687" s="117"/>
      <c r="L687" s="117"/>
      <c r="M687" s="117"/>
      <c r="N687" s="117"/>
      <c r="O687" s="117"/>
      <c r="P687" s="117"/>
      <c r="Q687" s="117"/>
      <c r="R687" s="117"/>
      <c r="S687" s="117"/>
      <c r="T687" s="117"/>
      <c r="U687" s="117"/>
      <c r="V687" s="117"/>
    </row>
    <row r="688" spans="3:22" ht="15.75" customHeight="1">
      <c r="C688" s="117"/>
      <c r="D688" s="115"/>
      <c r="E688" s="115"/>
      <c r="F688" s="115"/>
      <c r="G688" s="117"/>
      <c r="H688" s="157"/>
      <c r="I688" s="117"/>
      <c r="J688" s="117"/>
      <c r="K688" s="117"/>
      <c r="L688" s="117"/>
      <c r="M688" s="117"/>
      <c r="N688" s="117"/>
      <c r="O688" s="117"/>
      <c r="P688" s="117"/>
      <c r="Q688" s="117"/>
      <c r="R688" s="117"/>
      <c r="S688" s="117"/>
      <c r="T688" s="117"/>
      <c r="U688" s="117"/>
      <c r="V688" s="117"/>
    </row>
    <row r="689" spans="3:22" ht="15.75" customHeight="1">
      <c r="C689" s="117"/>
      <c r="D689" s="115"/>
      <c r="E689" s="115"/>
      <c r="F689" s="115"/>
      <c r="G689" s="117"/>
      <c r="H689" s="157"/>
      <c r="I689" s="117"/>
      <c r="J689" s="117"/>
      <c r="K689" s="117"/>
      <c r="L689" s="117"/>
      <c r="M689" s="117"/>
      <c r="N689" s="117"/>
      <c r="O689" s="117"/>
      <c r="P689" s="117"/>
      <c r="Q689" s="117"/>
      <c r="R689" s="117"/>
      <c r="S689" s="117"/>
      <c r="T689" s="117"/>
      <c r="U689" s="117"/>
      <c r="V689" s="117"/>
    </row>
    <row r="690" spans="3:22" ht="15.75" customHeight="1">
      <c r="C690" s="117"/>
      <c r="D690" s="115"/>
      <c r="E690" s="115"/>
      <c r="F690" s="115"/>
      <c r="G690" s="117"/>
      <c r="H690" s="157"/>
      <c r="I690" s="117"/>
      <c r="J690" s="117"/>
      <c r="K690" s="117"/>
      <c r="L690" s="117"/>
      <c r="M690" s="117"/>
      <c r="N690" s="117"/>
      <c r="O690" s="117"/>
      <c r="P690" s="117"/>
      <c r="Q690" s="117"/>
      <c r="R690" s="117"/>
      <c r="S690" s="117"/>
      <c r="T690" s="117"/>
      <c r="U690" s="117"/>
      <c r="V690" s="117"/>
    </row>
    <row r="691" spans="3:22" ht="15.75" customHeight="1">
      <c r="C691" s="117"/>
      <c r="D691" s="115"/>
      <c r="E691" s="115"/>
      <c r="F691" s="115"/>
      <c r="G691" s="117"/>
      <c r="H691" s="157"/>
      <c r="I691" s="117"/>
      <c r="J691" s="117"/>
      <c r="K691" s="117"/>
      <c r="L691" s="117"/>
      <c r="M691" s="117"/>
      <c r="N691" s="117"/>
      <c r="O691" s="117"/>
      <c r="P691" s="117"/>
      <c r="Q691" s="117"/>
      <c r="R691" s="117"/>
      <c r="S691" s="117"/>
      <c r="T691" s="117"/>
      <c r="U691" s="117"/>
      <c r="V691" s="117"/>
    </row>
    <row r="692" spans="3:22" ht="15.75" customHeight="1">
      <c r="C692" s="117"/>
      <c r="D692" s="115"/>
      <c r="E692" s="115"/>
      <c r="F692" s="115"/>
      <c r="G692" s="117"/>
      <c r="H692" s="157"/>
      <c r="I692" s="117"/>
      <c r="J692" s="117"/>
      <c r="K692" s="117"/>
      <c r="L692" s="117"/>
      <c r="M692" s="117"/>
      <c r="N692" s="117"/>
      <c r="O692" s="117"/>
      <c r="P692" s="117"/>
      <c r="Q692" s="117"/>
      <c r="R692" s="117"/>
      <c r="S692" s="117"/>
      <c r="T692" s="117"/>
      <c r="U692" s="117"/>
      <c r="V692" s="117"/>
    </row>
    <row r="693" spans="3:22" ht="15.75" customHeight="1">
      <c r="C693" s="117"/>
      <c r="D693" s="115"/>
      <c r="E693" s="115"/>
      <c r="F693" s="115"/>
      <c r="G693" s="117"/>
      <c r="H693" s="157"/>
      <c r="I693" s="117"/>
      <c r="J693" s="117"/>
      <c r="K693" s="117"/>
      <c r="L693" s="117"/>
      <c r="M693" s="117"/>
      <c r="N693" s="117"/>
      <c r="O693" s="117"/>
      <c r="P693" s="117"/>
      <c r="Q693" s="117"/>
      <c r="R693" s="117"/>
      <c r="S693" s="117"/>
      <c r="T693" s="117"/>
      <c r="U693" s="117"/>
      <c r="V693" s="117"/>
    </row>
    <row r="694" spans="3:22" ht="15.75" customHeight="1">
      <c r="C694" s="117"/>
      <c r="D694" s="115"/>
      <c r="E694" s="115"/>
      <c r="F694" s="115"/>
      <c r="G694" s="117"/>
      <c r="H694" s="157"/>
      <c r="I694" s="117"/>
      <c r="J694" s="117"/>
      <c r="K694" s="117"/>
      <c r="L694" s="117"/>
      <c r="M694" s="117"/>
      <c r="N694" s="117"/>
      <c r="O694" s="117"/>
      <c r="P694" s="117"/>
      <c r="Q694" s="117"/>
      <c r="R694" s="117"/>
      <c r="S694" s="117"/>
      <c r="T694" s="117"/>
      <c r="U694" s="117"/>
      <c r="V694" s="117"/>
    </row>
    <row r="695" spans="3:22" ht="15.75" customHeight="1">
      <c r="C695" s="117"/>
      <c r="D695" s="115"/>
      <c r="E695" s="115"/>
      <c r="F695" s="115"/>
      <c r="G695" s="117"/>
      <c r="H695" s="157"/>
      <c r="I695" s="117"/>
      <c r="J695" s="117"/>
      <c r="K695" s="117"/>
      <c r="L695" s="117"/>
      <c r="M695" s="117"/>
      <c r="N695" s="117"/>
      <c r="O695" s="117"/>
      <c r="P695" s="117"/>
      <c r="Q695" s="117"/>
      <c r="R695" s="117"/>
      <c r="S695" s="117"/>
      <c r="T695" s="117"/>
      <c r="U695" s="117"/>
      <c r="V695" s="117"/>
    </row>
    <row r="696" spans="3:22" ht="15.75" customHeight="1">
      <c r="C696" s="117"/>
      <c r="D696" s="115"/>
      <c r="E696" s="115"/>
      <c r="F696" s="115"/>
      <c r="G696" s="117"/>
      <c r="H696" s="157"/>
      <c r="I696" s="117"/>
      <c r="J696" s="117"/>
      <c r="K696" s="117"/>
      <c r="L696" s="117"/>
      <c r="M696" s="117"/>
      <c r="N696" s="117"/>
      <c r="O696" s="117"/>
      <c r="P696" s="117"/>
      <c r="Q696" s="117"/>
      <c r="R696" s="117"/>
      <c r="S696" s="117"/>
      <c r="T696" s="117"/>
      <c r="U696" s="117"/>
      <c r="V696" s="117"/>
    </row>
    <row r="697" spans="3:22" ht="15.75" customHeight="1">
      <c r="C697" s="117"/>
      <c r="D697" s="115"/>
      <c r="E697" s="115"/>
      <c r="F697" s="115"/>
      <c r="G697" s="117"/>
      <c r="H697" s="157"/>
      <c r="I697" s="117"/>
      <c r="J697" s="117"/>
      <c r="K697" s="117"/>
      <c r="L697" s="117"/>
      <c r="M697" s="117"/>
      <c r="N697" s="117"/>
      <c r="O697" s="117"/>
      <c r="P697" s="117"/>
      <c r="Q697" s="117"/>
      <c r="R697" s="117"/>
      <c r="S697" s="117"/>
      <c r="T697" s="117"/>
      <c r="U697" s="117"/>
      <c r="V697" s="117"/>
    </row>
    <row r="698" spans="3:22" ht="15.75" customHeight="1">
      <c r="C698" s="117"/>
      <c r="D698" s="115"/>
      <c r="E698" s="115"/>
      <c r="F698" s="115"/>
      <c r="G698" s="117"/>
      <c r="H698" s="157"/>
      <c r="I698" s="117"/>
      <c r="J698" s="117"/>
      <c r="K698" s="117"/>
      <c r="L698" s="117"/>
      <c r="M698" s="117"/>
      <c r="N698" s="117"/>
      <c r="O698" s="117"/>
      <c r="P698" s="117"/>
      <c r="Q698" s="117"/>
      <c r="R698" s="117"/>
      <c r="S698" s="117"/>
      <c r="T698" s="117"/>
      <c r="U698" s="117"/>
      <c r="V698" s="117"/>
    </row>
    <row r="699" spans="3:22" ht="15.75" customHeight="1">
      <c r="C699" s="117"/>
      <c r="D699" s="115"/>
      <c r="E699" s="115"/>
      <c r="F699" s="115"/>
      <c r="G699" s="117"/>
      <c r="H699" s="157"/>
      <c r="I699" s="117"/>
      <c r="J699" s="117"/>
      <c r="K699" s="117"/>
      <c r="L699" s="117"/>
      <c r="M699" s="117"/>
      <c r="N699" s="117"/>
      <c r="O699" s="117"/>
      <c r="P699" s="117"/>
      <c r="Q699" s="117"/>
      <c r="R699" s="117"/>
      <c r="S699" s="117"/>
      <c r="T699" s="117"/>
      <c r="U699" s="117"/>
      <c r="V699" s="117"/>
    </row>
    <row r="700" spans="3:22" ht="15.75" customHeight="1">
      <c r="C700" s="117"/>
      <c r="D700" s="115"/>
      <c r="E700" s="115"/>
      <c r="F700" s="115"/>
      <c r="G700" s="117"/>
      <c r="H700" s="157"/>
      <c r="I700" s="117"/>
      <c r="J700" s="117"/>
      <c r="K700" s="117"/>
      <c r="L700" s="117"/>
      <c r="M700" s="117"/>
      <c r="N700" s="117"/>
      <c r="O700" s="117"/>
      <c r="P700" s="117"/>
      <c r="Q700" s="117"/>
      <c r="R700" s="117"/>
      <c r="S700" s="117"/>
      <c r="T700" s="117"/>
      <c r="U700" s="117"/>
      <c r="V700" s="117"/>
    </row>
    <row r="701" spans="3:22" ht="15.75" customHeight="1">
      <c r="C701" s="117"/>
      <c r="D701" s="115"/>
      <c r="E701" s="115"/>
      <c r="F701" s="115"/>
      <c r="G701" s="117"/>
      <c r="H701" s="157"/>
      <c r="I701" s="117"/>
      <c r="J701" s="117"/>
      <c r="K701" s="117"/>
      <c r="L701" s="117"/>
      <c r="M701" s="117"/>
      <c r="N701" s="117"/>
      <c r="O701" s="117"/>
      <c r="P701" s="117"/>
      <c r="Q701" s="117"/>
      <c r="R701" s="117"/>
      <c r="S701" s="117"/>
      <c r="T701" s="117"/>
      <c r="U701" s="117"/>
      <c r="V701" s="117"/>
    </row>
    <row r="702" spans="3:22" ht="15.75" customHeight="1">
      <c r="C702" s="117"/>
      <c r="D702" s="115"/>
      <c r="E702" s="115"/>
      <c r="F702" s="115"/>
      <c r="G702" s="117"/>
      <c r="H702" s="157"/>
      <c r="I702" s="117"/>
      <c r="J702" s="117"/>
      <c r="K702" s="117"/>
      <c r="L702" s="117"/>
      <c r="M702" s="117"/>
      <c r="N702" s="117"/>
      <c r="O702" s="117"/>
      <c r="P702" s="117"/>
      <c r="Q702" s="117"/>
      <c r="R702" s="117"/>
      <c r="S702" s="117"/>
      <c r="T702" s="117"/>
      <c r="U702" s="117"/>
      <c r="V702" s="117"/>
    </row>
    <row r="703" spans="3:22" ht="15.75" customHeight="1">
      <c r="C703" s="117"/>
      <c r="D703" s="115"/>
      <c r="E703" s="115"/>
      <c r="F703" s="115"/>
      <c r="G703" s="117"/>
      <c r="H703" s="157"/>
      <c r="I703" s="117"/>
      <c r="J703" s="117"/>
      <c r="K703" s="117"/>
      <c r="L703" s="117"/>
      <c r="M703" s="117"/>
      <c r="N703" s="117"/>
      <c r="O703" s="117"/>
      <c r="P703" s="117"/>
      <c r="Q703" s="117"/>
      <c r="R703" s="117"/>
      <c r="S703" s="117"/>
      <c r="T703" s="117"/>
      <c r="U703" s="117"/>
      <c r="V703" s="117"/>
    </row>
    <row r="704" spans="3:22" ht="15.75" customHeight="1">
      <c r="C704" s="117"/>
      <c r="D704" s="115"/>
      <c r="E704" s="115"/>
      <c r="F704" s="115"/>
      <c r="G704" s="117"/>
      <c r="H704" s="157"/>
      <c r="I704" s="117"/>
      <c r="J704" s="117"/>
      <c r="K704" s="117"/>
      <c r="L704" s="117"/>
      <c r="M704" s="117"/>
      <c r="N704" s="117"/>
      <c r="O704" s="117"/>
      <c r="P704" s="117"/>
      <c r="Q704" s="117"/>
      <c r="R704" s="117"/>
      <c r="S704" s="117"/>
      <c r="T704" s="117"/>
      <c r="U704" s="117"/>
      <c r="V704" s="117"/>
    </row>
    <row r="705" spans="3:22" ht="15.75" customHeight="1">
      <c r="C705" s="117"/>
      <c r="D705" s="115"/>
      <c r="E705" s="115"/>
      <c r="F705" s="115"/>
      <c r="G705" s="117"/>
      <c r="H705" s="157"/>
      <c r="I705" s="117"/>
      <c r="J705" s="117"/>
      <c r="K705" s="117"/>
      <c r="L705" s="117"/>
      <c r="M705" s="117"/>
      <c r="N705" s="117"/>
      <c r="O705" s="117"/>
      <c r="P705" s="117"/>
      <c r="Q705" s="117"/>
      <c r="R705" s="117"/>
      <c r="S705" s="117"/>
      <c r="T705" s="117"/>
      <c r="U705" s="117"/>
      <c r="V705" s="117"/>
    </row>
    <row r="706" spans="3:22" ht="15.75" customHeight="1">
      <c r="C706" s="117"/>
      <c r="D706" s="115"/>
      <c r="E706" s="115"/>
      <c r="F706" s="115"/>
      <c r="G706" s="117"/>
      <c r="H706" s="157"/>
      <c r="I706" s="117"/>
      <c r="J706" s="117"/>
      <c r="K706" s="117"/>
      <c r="L706" s="117"/>
      <c r="M706" s="117"/>
      <c r="N706" s="117"/>
      <c r="O706" s="117"/>
      <c r="P706" s="117"/>
      <c r="Q706" s="117"/>
      <c r="R706" s="117"/>
      <c r="S706" s="117"/>
      <c r="T706" s="117"/>
      <c r="U706" s="117"/>
      <c r="V706" s="117"/>
    </row>
    <row r="707" spans="3:22" ht="15.75" customHeight="1">
      <c r="C707" s="117"/>
      <c r="D707" s="115"/>
      <c r="E707" s="115"/>
      <c r="F707" s="115"/>
      <c r="G707" s="117"/>
      <c r="H707" s="157"/>
      <c r="I707" s="117"/>
      <c r="J707" s="117"/>
      <c r="K707" s="117"/>
      <c r="L707" s="117"/>
      <c r="M707" s="117"/>
      <c r="N707" s="117"/>
      <c r="O707" s="117"/>
      <c r="P707" s="117"/>
      <c r="Q707" s="117"/>
      <c r="R707" s="117"/>
      <c r="S707" s="117"/>
      <c r="T707" s="117"/>
      <c r="U707" s="117"/>
      <c r="V707" s="117"/>
    </row>
    <row r="708" spans="3:22" ht="15.75" customHeight="1">
      <c r="C708" s="117"/>
      <c r="D708" s="115"/>
      <c r="E708" s="115"/>
      <c r="F708" s="115"/>
      <c r="G708" s="117"/>
      <c r="H708" s="157"/>
      <c r="I708" s="117"/>
      <c r="J708" s="117"/>
      <c r="K708" s="117"/>
      <c r="L708" s="117"/>
      <c r="M708" s="117"/>
      <c r="N708" s="117"/>
      <c r="O708" s="117"/>
      <c r="P708" s="117"/>
      <c r="Q708" s="117"/>
      <c r="R708" s="117"/>
      <c r="S708" s="117"/>
      <c r="T708" s="117"/>
      <c r="U708" s="117"/>
      <c r="V708" s="117"/>
    </row>
    <row r="709" spans="3:22" ht="15.75" customHeight="1">
      <c r="C709" s="117"/>
      <c r="D709" s="115"/>
      <c r="E709" s="115"/>
      <c r="F709" s="115"/>
      <c r="G709" s="117"/>
      <c r="H709" s="157"/>
      <c r="I709" s="117"/>
      <c r="J709" s="117"/>
      <c r="K709" s="117"/>
      <c r="L709" s="117"/>
      <c r="M709" s="117"/>
      <c r="N709" s="117"/>
      <c r="O709" s="117"/>
      <c r="P709" s="117"/>
      <c r="Q709" s="117"/>
      <c r="R709" s="117"/>
      <c r="S709" s="117"/>
      <c r="T709" s="117"/>
      <c r="U709" s="117"/>
      <c r="V709" s="117"/>
    </row>
    <row r="710" spans="3:22" ht="15.75" customHeight="1">
      <c r="C710" s="117"/>
      <c r="D710" s="115"/>
      <c r="E710" s="115"/>
      <c r="F710" s="115"/>
      <c r="G710" s="117"/>
      <c r="H710" s="157"/>
      <c r="I710" s="117"/>
      <c r="J710" s="117"/>
      <c r="K710" s="117"/>
      <c r="L710" s="117"/>
      <c r="M710" s="117"/>
      <c r="N710" s="117"/>
      <c r="O710" s="117"/>
      <c r="P710" s="117"/>
      <c r="Q710" s="117"/>
      <c r="R710" s="117"/>
      <c r="S710" s="117"/>
      <c r="T710" s="117"/>
      <c r="U710" s="117"/>
      <c r="V710" s="117"/>
    </row>
    <row r="711" spans="3:22" ht="15.75" customHeight="1">
      <c r="C711" s="117"/>
      <c r="D711" s="115"/>
      <c r="E711" s="115"/>
      <c r="F711" s="115"/>
      <c r="G711" s="117"/>
      <c r="H711" s="157"/>
      <c r="I711" s="117"/>
      <c r="J711" s="117"/>
      <c r="K711" s="117"/>
      <c r="L711" s="117"/>
      <c r="M711" s="117"/>
      <c r="N711" s="117"/>
      <c r="O711" s="117"/>
      <c r="P711" s="117"/>
      <c r="Q711" s="117"/>
      <c r="R711" s="117"/>
      <c r="S711" s="117"/>
      <c r="T711" s="117"/>
      <c r="U711" s="117"/>
      <c r="V711" s="117"/>
    </row>
    <row r="712" spans="3:22" ht="15.75" customHeight="1">
      <c r="C712" s="117"/>
      <c r="D712" s="115"/>
      <c r="E712" s="115"/>
      <c r="F712" s="115"/>
      <c r="G712" s="117"/>
      <c r="H712" s="157"/>
      <c r="I712" s="117"/>
      <c r="J712" s="117"/>
      <c r="K712" s="117"/>
      <c r="L712" s="117"/>
      <c r="M712" s="117"/>
      <c r="N712" s="117"/>
      <c r="O712" s="117"/>
      <c r="P712" s="117"/>
      <c r="Q712" s="117"/>
      <c r="R712" s="117"/>
      <c r="S712" s="117"/>
      <c r="T712" s="117"/>
      <c r="U712" s="117"/>
      <c r="V712" s="117"/>
    </row>
    <row r="713" spans="3:22" ht="15.75" customHeight="1">
      <c r="C713" s="117"/>
      <c r="D713" s="115"/>
      <c r="E713" s="115"/>
      <c r="F713" s="115"/>
      <c r="G713" s="117"/>
      <c r="H713" s="157"/>
      <c r="I713" s="117"/>
      <c r="J713" s="117"/>
      <c r="K713" s="117"/>
      <c r="L713" s="117"/>
      <c r="M713" s="117"/>
      <c r="N713" s="117"/>
      <c r="O713" s="117"/>
      <c r="P713" s="117"/>
      <c r="Q713" s="117"/>
      <c r="R713" s="117"/>
      <c r="S713" s="117"/>
      <c r="T713" s="117"/>
      <c r="U713" s="117"/>
      <c r="V713" s="117"/>
    </row>
    <row r="714" spans="3:22" ht="15.75" customHeight="1">
      <c r="C714" s="117"/>
      <c r="D714" s="115"/>
      <c r="E714" s="115"/>
      <c r="F714" s="115"/>
      <c r="G714" s="117"/>
      <c r="H714" s="157"/>
      <c r="I714" s="117"/>
      <c r="J714" s="117"/>
      <c r="K714" s="117"/>
      <c r="L714" s="117"/>
      <c r="M714" s="117"/>
      <c r="N714" s="117"/>
      <c r="O714" s="117"/>
      <c r="P714" s="117"/>
      <c r="Q714" s="117"/>
      <c r="R714" s="117"/>
      <c r="S714" s="117"/>
      <c r="T714" s="117"/>
      <c r="U714" s="117"/>
      <c r="V714" s="117"/>
    </row>
    <row r="715" spans="3:22" ht="15.75" customHeight="1">
      <c r="C715" s="117"/>
      <c r="D715" s="115"/>
      <c r="E715" s="115"/>
      <c r="F715" s="115"/>
      <c r="G715" s="117"/>
      <c r="H715" s="157"/>
      <c r="I715" s="117"/>
      <c r="J715" s="117"/>
      <c r="K715" s="117"/>
      <c r="L715" s="117"/>
      <c r="M715" s="117"/>
      <c r="N715" s="117"/>
      <c r="O715" s="117"/>
      <c r="P715" s="117"/>
      <c r="Q715" s="117"/>
      <c r="R715" s="117"/>
      <c r="S715" s="117"/>
      <c r="T715" s="117"/>
      <c r="U715" s="117"/>
      <c r="V715" s="117"/>
    </row>
    <row r="716" spans="3:22" ht="15.75" customHeight="1">
      <c r="C716" s="117"/>
      <c r="D716" s="115"/>
      <c r="E716" s="115"/>
      <c r="F716" s="115"/>
      <c r="G716" s="117"/>
      <c r="H716" s="157"/>
      <c r="I716" s="117"/>
      <c r="J716" s="117"/>
      <c r="K716" s="117"/>
      <c r="L716" s="117"/>
      <c r="M716" s="117"/>
      <c r="N716" s="117"/>
      <c r="O716" s="117"/>
      <c r="P716" s="117"/>
      <c r="Q716" s="117"/>
      <c r="R716" s="117"/>
      <c r="S716" s="117"/>
      <c r="T716" s="117"/>
      <c r="U716" s="117"/>
      <c r="V716" s="117"/>
    </row>
    <row r="717" spans="3:22" ht="15.75" customHeight="1">
      <c r="C717" s="117"/>
      <c r="D717" s="115"/>
      <c r="E717" s="115"/>
      <c r="F717" s="115"/>
      <c r="G717" s="117"/>
      <c r="H717" s="157"/>
      <c r="I717" s="117"/>
      <c r="J717" s="117"/>
      <c r="K717" s="117"/>
      <c r="L717" s="117"/>
      <c r="M717" s="117"/>
      <c r="N717" s="117"/>
      <c r="O717" s="117"/>
      <c r="P717" s="117"/>
      <c r="Q717" s="117"/>
      <c r="R717" s="117"/>
      <c r="S717" s="117"/>
      <c r="T717" s="117"/>
      <c r="U717" s="117"/>
      <c r="V717" s="117"/>
    </row>
    <row r="718" spans="3:22" ht="15.75" customHeight="1">
      <c r="C718" s="117"/>
      <c r="D718" s="115"/>
      <c r="E718" s="115"/>
      <c r="F718" s="115"/>
      <c r="G718" s="117"/>
      <c r="H718" s="157"/>
      <c r="I718" s="117"/>
      <c r="J718" s="117"/>
      <c r="K718" s="117"/>
      <c r="L718" s="117"/>
      <c r="M718" s="117"/>
      <c r="N718" s="117"/>
      <c r="O718" s="117"/>
      <c r="P718" s="117"/>
      <c r="Q718" s="117"/>
      <c r="R718" s="117"/>
      <c r="S718" s="117"/>
      <c r="T718" s="117"/>
      <c r="U718" s="117"/>
      <c r="V718" s="117"/>
    </row>
    <row r="719" spans="3:22" ht="15.75" customHeight="1">
      <c r="C719" s="117"/>
      <c r="D719" s="115"/>
      <c r="E719" s="115"/>
      <c r="F719" s="115"/>
      <c r="G719" s="117"/>
      <c r="H719" s="157"/>
      <c r="I719" s="117"/>
      <c r="J719" s="117"/>
      <c r="K719" s="117"/>
      <c r="L719" s="117"/>
      <c r="M719" s="117"/>
      <c r="N719" s="117"/>
      <c r="O719" s="117"/>
      <c r="P719" s="117"/>
      <c r="Q719" s="117"/>
      <c r="R719" s="117"/>
      <c r="S719" s="117"/>
      <c r="T719" s="117"/>
      <c r="U719" s="117"/>
      <c r="V719" s="117"/>
    </row>
    <row r="720" spans="3:22" ht="15.75" customHeight="1">
      <c r="C720" s="117"/>
      <c r="D720" s="115"/>
      <c r="E720" s="115"/>
      <c r="F720" s="115"/>
      <c r="G720" s="117"/>
      <c r="H720" s="157"/>
      <c r="I720" s="117"/>
      <c r="J720" s="117"/>
      <c r="K720" s="117"/>
      <c r="L720" s="117"/>
      <c r="M720" s="117"/>
      <c r="N720" s="117"/>
      <c r="O720" s="117"/>
      <c r="P720" s="117"/>
      <c r="Q720" s="117"/>
      <c r="R720" s="117"/>
      <c r="S720" s="117"/>
      <c r="T720" s="117"/>
      <c r="U720" s="117"/>
      <c r="V720" s="117"/>
    </row>
    <row r="721" spans="3:22" ht="15.75" customHeight="1">
      <c r="C721" s="117"/>
      <c r="D721" s="115"/>
      <c r="E721" s="115"/>
      <c r="F721" s="115"/>
      <c r="G721" s="117"/>
      <c r="H721" s="157"/>
      <c r="I721" s="117"/>
      <c r="J721" s="117"/>
      <c r="K721" s="117"/>
      <c r="L721" s="117"/>
      <c r="M721" s="117"/>
      <c r="N721" s="117"/>
      <c r="O721" s="117"/>
      <c r="P721" s="117"/>
      <c r="Q721" s="117"/>
      <c r="R721" s="117"/>
      <c r="S721" s="117"/>
      <c r="T721" s="117"/>
      <c r="U721" s="117"/>
      <c r="V721" s="117"/>
    </row>
    <row r="722" spans="3:22" ht="15.75" customHeight="1">
      <c r="C722" s="117"/>
      <c r="D722" s="115"/>
      <c r="E722" s="115"/>
      <c r="F722" s="115"/>
      <c r="G722" s="117"/>
      <c r="H722" s="157"/>
      <c r="I722" s="117"/>
      <c r="J722" s="117"/>
      <c r="K722" s="117"/>
      <c r="L722" s="117"/>
      <c r="M722" s="117"/>
      <c r="N722" s="117"/>
      <c r="O722" s="117"/>
      <c r="P722" s="117"/>
      <c r="Q722" s="117"/>
      <c r="R722" s="117"/>
      <c r="S722" s="117"/>
      <c r="T722" s="117"/>
      <c r="U722" s="117"/>
      <c r="V722" s="117"/>
    </row>
    <row r="723" spans="3:22" ht="15.75" customHeight="1">
      <c r="C723" s="117"/>
      <c r="D723" s="115"/>
      <c r="E723" s="115"/>
      <c r="F723" s="115"/>
      <c r="G723" s="117"/>
      <c r="H723" s="157"/>
      <c r="I723" s="117"/>
      <c r="J723" s="117"/>
      <c r="K723" s="117"/>
      <c r="L723" s="117"/>
      <c r="M723" s="117"/>
      <c r="N723" s="117"/>
      <c r="O723" s="117"/>
      <c r="P723" s="117"/>
      <c r="Q723" s="117"/>
      <c r="R723" s="117"/>
      <c r="S723" s="117"/>
      <c r="T723" s="117"/>
      <c r="U723" s="117"/>
      <c r="V723" s="117"/>
    </row>
    <row r="724" spans="3:22" ht="15.75" customHeight="1">
      <c r="C724" s="117"/>
      <c r="D724" s="115"/>
      <c r="E724" s="115"/>
      <c r="F724" s="115"/>
      <c r="G724" s="117"/>
      <c r="H724" s="157"/>
      <c r="I724" s="117"/>
      <c r="J724" s="117"/>
      <c r="K724" s="117"/>
      <c r="L724" s="117"/>
      <c r="M724" s="117"/>
      <c r="N724" s="117"/>
      <c r="O724" s="117"/>
      <c r="P724" s="117"/>
      <c r="Q724" s="117"/>
      <c r="R724" s="117"/>
      <c r="S724" s="117"/>
      <c r="T724" s="117"/>
      <c r="U724" s="117"/>
      <c r="V724" s="117"/>
    </row>
    <row r="725" spans="3:22" ht="15.75" customHeight="1">
      <c r="C725" s="117"/>
      <c r="D725" s="115"/>
      <c r="E725" s="115"/>
      <c r="F725" s="115"/>
      <c r="G725" s="117"/>
      <c r="H725" s="157"/>
      <c r="I725" s="117"/>
      <c r="J725" s="117"/>
      <c r="K725" s="117"/>
      <c r="L725" s="117"/>
      <c r="M725" s="117"/>
      <c r="N725" s="117"/>
      <c r="O725" s="117"/>
      <c r="P725" s="117"/>
      <c r="Q725" s="117"/>
      <c r="R725" s="117"/>
      <c r="S725" s="117"/>
      <c r="T725" s="117"/>
      <c r="U725" s="117"/>
      <c r="V725" s="117"/>
    </row>
    <row r="726" spans="3:22" ht="15.75" customHeight="1">
      <c r="C726" s="117"/>
      <c r="D726" s="115"/>
      <c r="E726" s="115"/>
      <c r="F726" s="115"/>
      <c r="G726" s="117"/>
      <c r="H726" s="157"/>
      <c r="I726" s="117"/>
      <c r="J726" s="117"/>
      <c r="K726" s="117"/>
      <c r="L726" s="117"/>
      <c r="M726" s="117"/>
      <c r="N726" s="117"/>
      <c r="O726" s="117"/>
      <c r="P726" s="117"/>
      <c r="Q726" s="117"/>
      <c r="R726" s="117"/>
      <c r="S726" s="117"/>
      <c r="T726" s="117"/>
      <c r="U726" s="117"/>
      <c r="V726" s="117"/>
    </row>
    <row r="727" spans="3:22" ht="15.75" customHeight="1">
      <c r="C727" s="117"/>
      <c r="D727" s="115"/>
      <c r="E727" s="115"/>
      <c r="F727" s="115"/>
      <c r="G727" s="117"/>
      <c r="H727" s="157"/>
      <c r="I727" s="117"/>
      <c r="J727" s="117"/>
      <c r="K727" s="117"/>
      <c r="L727" s="117"/>
      <c r="M727" s="117"/>
      <c r="N727" s="117"/>
      <c r="O727" s="117"/>
      <c r="P727" s="117"/>
      <c r="Q727" s="117"/>
      <c r="R727" s="117"/>
      <c r="S727" s="117"/>
      <c r="T727" s="117"/>
      <c r="U727" s="117"/>
      <c r="V727" s="117"/>
    </row>
    <row r="728" spans="3:22" ht="15.75" customHeight="1">
      <c r="C728" s="117"/>
      <c r="D728" s="115"/>
      <c r="E728" s="115"/>
      <c r="F728" s="115"/>
      <c r="G728" s="117"/>
      <c r="H728" s="157"/>
      <c r="I728" s="117"/>
      <c r="J728" s="117"/>
      <c r="K728" s="117"/>
      <c r="L728" s="117"/>
      <c r="M728" s="117"/>
      <c r="N728" s="117"/>
      <c r="O728" s="117"/>
      <c r="P728" s="117"/>
      <c r="Q728" s="117"/>
      <c r="R728" s="117"/>
      <c r="S728" s="117"/>
      <c r="T728" s="117"/>
      <c r="U728" s="117"/>
      <c r="V728" s="117"/>
    </row>
    <row r="729" spans="3:22" ht="15.75" customHeight="1">
      <c r="C729" s="117"/>
      <c r="D729" s="115"/>
      <c r="E729" s="115"/>
      <c r="F729" s="115"/>
      <c r="G729" s="117"/>
      <c r="H729" s="157"/>
      <c r="I729" s="117"/>
      <c r="J729" s="117"/>
      <c r="K729" s="117"/>
      <c r="L729" s="117"/>
      <c r="M729" s="117"/>
      <c r="N729" s="117"/>
      <c r="O729" s="117"/>
      <c r="P729" s="117"/>
      <c r="Q729" s="117"/>
      <c r="R729" s="117"/>
      <c r="S729" s="117"/>
      <c r="T729" s="117"/>
      <c r="U729" s="117"/>
      <c r="V729" s="117"/>
    </row>
    <row r="730" spans="3:22" ht="15.75" customHeight="1">
      <c r="C730" s="117"/>
      <c r="D730" s="115"/>
      <c r="E730" s="115"/>
      <c r="F730" s="115"/>
      <c r="G730" s="117"/>
      <c r="H730" s="157"/>
      <c r="I730" s="117"/>
      <c r="J730" s="117"/>
      <c r="K730" s="117"/>
      <c r="L730" s="117"/>
      <c r="M730" s="117"/>
      <c r="N730" s="117"/>
      <c r="O730" s="117"/>
      <c r="P730" s="117"/>
      <c r="Q730" s="117"/>
      <c r="R730" s="117"/>
      <c r="S730" s="117"/>
      <c r="T730" s="117"/>
      <c r="U730" s="117"/>
      <c r="V730" s="117"/>
    </row>
    <row r="731" spans="3:22" ht="15.75" customHeight="1">
      <c r="C731" s="117"/>
      <c r="D731" s="115"/>
      <c r="E731" s="115"/>
      <c r="F731" s="115"/>
      <c r="G731" s="117"/>
      <c r="H731" s="157"/>
      <c r="I731" s="117"/>
      <c r="J731" s="117"/>
      <c r="K731" s="117"/>
      <c r="L731" s="117"/>
      <c r="M731" s="117"/>
      <c r="N731" s="117"/>
      <c r="O731" s="117"/>
      <c r="P731" s="117"/>
      <c r="Q731" s="117"/>
      <c r="R731" s="117"/>
      <c r="S731" s="117"/>
      <c r="T731" s="117"/>
      <c r="U731" s="117"/>
      <c r="V731" s="117"/>
    </row>
    <row r="732" spans="3:22" ht="15.75" customHeight="1">
      <c r="C732" s="117"/>
      <c r="D732" s="115"/>
      <c r="E732" s="115"/>
      <c r="F732" s="115"/>
      <c r="G732" s="117"/>
      <c r="H732" s="157"/>
      <c r="I732" s="117"/>
      <c r="J732" s="117"/>
      <c r="K732" s="117"/>
      <c r="L732" s="117"/>
      <c r="M732" s="117"/>
      <c r="N732" s="117"/>
      <c r="O732" s="117"/>
      <c r="P732" s="117"/>
      <c r="Q732" s="117"/>
      <c r="R732" s="117"/>
      <c r="S732" s="117"/>
      <c r="T732" s="117"/>
      <c r="U732" s="117"/>
      <c r="V732" s="117"/>
    </row>
    <row r="733" spans="3:22" ht="15.75" customHeight="1">
      <c r="C733" s="117"/>
      <c r="D733" s="115"/>
      <c r="E733" s="115"/>
      <c r="F733" s="115"/>
      <c r="G733" s="117"/>
      <c r="H733" s="157"/>
      <c r="I733" s="117"/>
      <c r="J733" s="117"/>
      <c r="K733" s="117"/>
      <c r="L733" s="117"/>
      <c r="M733" s="117"/>
      <c r="N733" s="117"/>
      <c r="O733" s="117"/>
      <c r="P733" s="117"/>
      <c r="Q733" s="117"/>
      <c r="R733" s="117"/>
      <c r="S733" s="117"/>
      <c r="T733" s="117"/>
      <c r="U733" s="117"/>
      <c r="V733" s="117"/>
    </row>
    <row r="734" spans="3:22" ht="15.75" customHeight="1">
      <c r="C734" s="117"/>
      <c r="D734" s="115"/>
      <c r="E734" s="115"/>
      <c r="F734" s="115"/>
      <c r="G734" s="117"/>
      <c r="H734" s="157"/>
      <c r="I734" s="117"/>
      <c r="J734" s="117"/>
      <c r="K734" s="117"/>
      <c r="L734" s="117"/>
      <c r="M734" s="117"/>
      <c r="N734" s="117"/>
      <c r="O734" s="117"/>
      <c r="P734" s="117"/>
      <c r="Q734" s="117"/>
      <c r="R734" s="117"/>
      <c r="S734" s="117"/>
      <c r="T734" s="117"/>
      <c r="U734" s="117"/>
      <c r="V734" s="117"/>
    </row>
    <row r="735" spans="3:22" ht="15.75" customHeight="1">
      <c r="C735" s="117"/>
      <c r="D735" s="115"/>
      <c r="E735" s="115"/>
      <c r="F735" s="115"/>
      <c r="G735" s="117"/>
      <c r="H735" s="157"/>
      <c r="I735" s="117"/>
      <c r="J735" s="117"/>
      <c r="K735" s="117"/>
      <c r="L735" s="117"/>
      <c r="M735" s="117"/>
      <c r="N735" s="117"/>
      <c r="O735" s="117"/>
      <c r="P735" s="117"/>
      <c r="Q735" s="117"/>
      <c r="R735" s="117"/>
      <c r="S735" s="117"/>
      <c r="T735" s="117"/>
      <c r="U735" s="117"/>
      <c r="V735" s="117"/>
    </row>
    <row r="736" spans="3:22" ht="15.75" customHeight="1">
      <c r="C736" s="117"/>
      <c r="D736" s="115"/>
      <c r="E736" s="115"/>
      <c r="F736" s="115"/>
      <c r="G736" s="117"/>
      <c r="H736" s="157"/>
      <c r="I736" s="117"/>
      <c r="J736" s="117"/>
      <c r="K736" s="117"/>
      <c r="L736" s="117"/>
      <c r="M736" s="117"/>
      <c r="N736" s="117"/>
      <c r="O736" s="117"/>
      <c r="P736" s="117"/>
      <c r="Q736" s="117"/>
      <c r="R736" s="117"/>
      <c r="S736" s="117"/>
      <c r="T736" s="117"/>
      <c r="U736" s="117"/>
      <c r="V736" s="117"/>
    </row>
    <row r="737" spans="3:22" ht="15.75" customHeight="1">
      <c r="C737" s="117"/>
      <c r="D737" s="115"/>
      <c r="E737" s="115"/>
      <c r="F737" s="115"/>
      <c r="G737" s="117"/>
      <c r="H737" s="157"/>
      <c r="I737" s="117"/>
      <c r="J737" s="117"/>
      <c r="K737" s="117"/>
      <c r="L737" s="117"/>
      <c r="M737" s="117"/>
      <c r="N737" s="117"/>
      <c r="O737" s="117"/>
      <c r="P737" s="117"/>
      <c r="Q737" s="117"/>
      <c r="R737" s="117"/>
      <c r="S737" s="117"/>
      <c r="T737" s="117"/>
      <c r="U737" s="117"/>
      <c r="V737" s="117"/>
    </row>
    <row r="738" spans="3:22" ht="15.75" customHeight="1">
      <c r="C738" s="117"/>
      <c r="D738" s="115"/>
      <c r="E738" s="115"/>
      <c r="F738" s="115"/>
      <c r="G738" s="117"/>
      <c r="H738" s="157"/>
      <c r="I738" s="117"/>
      <c r="J738" s="117"/>
      <c r="K738" s="117"/>
      <c r="L738" s="117"/>
      <c r="M738" s="117"/>
      <c r="N738" s="117"/>
      <c r="O738" s="117"/>
      <c r="P738" s="117"/>
      <c r="Q738" s="117"/>
      <c r="R738" s="117"/>
      <c r="S738" s="117"/>
      <c r="T738" s="117"/>
      <c r="U738" s="117"/>
      <c r="V738" s="117"/>
    </row>
    <row r="739" spans="3:22" ht="15.75" customHeight="1">
      <c r="C739" s="117"/>
      <c r="D739" s="115"/>
      <c r="E739" s="115"/>
      <c r="F739" s="115"/>
      <c r="G739" s="117"/>
      <c r="H739" s="157"/>
      <c r="I739" s="117"/>
      <c r="J739" s="117"/>
      <c r="K739" s="117"/>
      <c r="L739" s="117"/>
      <c r="M739" s="117"/>
      <c r="N739" s="117"/>
      <c r="O739" s="117"/>
      <c r="P739" s="117"/>
      <c r="Q739" s="117"/>
      <c r="R739" s="117"/>
      <c r="S739" s="117"/>
      <c r="T739" s="117"/>
      <c r="U739" s="117"/>
      <c r="V739" s="117"/>
    </row>
    <row r="740" spans="3:22" ht="15.75" customHeight="1">
      <c r="C740" s="117"/>
      <c r="D740" s="115"/>
      <c r="E740" s="115"/>
      <c r="F740" s="115"/>
      <c r="G740" s="117"/>
      <c r="H740" s="157"/>
      <c r="I740" s="117"/>
      <c r="J740" s="117"/>
      <c r="K740" s="117"/>
      <c r="L740" s="117"/>
      <c r="M740" s="117"/>
      <c r="N740" s="117"/>
      <c r="O740" s="117"/>
      <c r="P740" s="117"/>
      <c r="Q740" s="117"/>
      <c r="R740" s="117"/>
      <c r="S740" s="117"/>
      <c r="T740" s="117"/>
      <c r="U740" s="117"/>
      <c r="V740" s="117"/>
    </row>
    <row r="741" spans="3:22" ht="15.75" customHeight="1">
      <c r="C741" s="117"/>
      <c r="D741" s="115"/>
      <c r="E741" s="115"/>
      <c r="F741" s="115"/>
      <c r="G741" s="117"/>
      <c r="H741" s="157"/>
      <c r="I741" s="117"/>
      <c r="J741" s="117"/>
      <c r="K741" s="117"/>
      <c r="L741" s="117"/>
      <c r="M741" s="117"/>
      <c r="N741" s="117"/>
      <c r="O741" s="117"/>
      <c r="P741" s="117"/>
      <c r="Q741" s="117"/>
      <c r="R741" s="117"/>
      <c r="S741" s="117"/>
      <c r="T741" s="117"/>
      <c r="U741" s="117"/>
      <c r="V741" s="117"/>
    </row>
    <row r="742" spans="3:22" ht="15.75" customHeight="1">
      <c r="C742" s="117"/>
      <c r="D742" s="115"/>
      <c r="E742" s="115"/>
      <c r="F742" s="115"/>
      <c r="G742" s="117"/>
      <c r="H742" s="157"/>
      <c r="I742" s="117"/>
      <c r="J742" s="117"/>
      <c r="K742" s="117"/>
      <c r="L742" s="117"/>
      <c r="M742" s="117"/>
      <c r="N742" s="117"/>
      <c r="O742" s="117"/>
      <c r="P742" s="117"/>
      <c r="Q742" s="117"/>
      <c r="R742" s="117"/>
      <c r="S742" s="117"/>
      <c r="T742" s="117"/>
      <c r="U742" s="117"/>
      <c r="V742" s="117"/>
    </row>
    <row r="743" spans="3:22" ht="15.75" customHeight="1">
      <c r="C743" s="117"/>
      <c r="D743" s="115"/>
      <c r="E743" s="115"/>
      <c r="F743" s="115"/>
      <c r="G743" s="117"/>
      <c r="H743" s="157"/>
      <c r="I743" s="117"/>
      <c r="J743" s="117"/>
      <c r="K743" s="117"/>
      <c r="L743" s="117"/>
      <c r="M743" s="117"/>
      <c r="N743" s="117"/>
      <c r="O743" s="117"/>
      <c r="P743" s="117"/>
      <c r="Q743" s="117"/>
      <c r="R743" s="117"/>
      <c r="S743" s="117"/>
      <c r="T743" s="117"/>
      <c r="U743" s="117"/>
      <c r="V743" s="117"/>
    </row>
    <row r="744" spans="3:22" ht="15.75" customHeight="1">
      <c r="C744" s="117"/>
      <c r="D744" s="115"/>
      <c r="E744" s="115"/>
      <c r="F744" s="115"/>
      <c r="G744" s="117"/>
      <c r="H744" s="157"/>
      <c r="I744" s="117"/>
      <c r="J744" s="117"/>
      <c r="K744" s="117"/>
      <c r="L744" s="117"/>
      <c r="M744" s="117"/>
      <c r="N744" s="117"/>
      <c r="O744" s="117"/>
      <c r="P744" s="117"/>
      <c r="Q744" s="117"/>
      <c r="R744" s="117"/>
      <c r="S744" s="117"/>
      <c r="T744" s="117"/>
      <c r="U744" s="117"/>
      <c r="V744" s="117"/>
    </row>
    <row r="745" spans="3:22" ht="15.75" customHeight="1">
      <c r="C745" s="117"/>
      <c r="D745" s="115"/>
      <c r="E745" s="115"/>
      <c r="F745" s="115"/>
      <c r="G745" s="117"/>
      <c r="H745" s="157"/>
      <c r="I745" s="117"/>
      <c r="J745" s="117"/>
      <c r="K745" s="117"/>
      <c r="L745" s="117"/>
      <c r="M745" s="117"/>
      <c r="N745" s="117"/>
      <c r="O745" s="117"/>
      <c r="P745" s="117"/>
      <c r="Q745" s="117"/>
      <c r="R745" s="117"/>
      <c r="S745" s="117"/>
      <c r="T745" s="117"/>
      <c r="U745" s="117"/>
      <c r="V745" s="117"/>
    </row>
    <row r="746" spans="3:22" ht="15.75" customHeight="1">
      <c r="C746" s="117"/>
      <c r="D746" s="115"/>
      <c r="E746" s="115"/>
      <c r="F746" s="115"/>
      <c r="G746" s="117"/>
      <c r="H746" s="157"/>
      <c r="I746" s="117"/>
      <c r="J746" s="117"/>
      <c r="K746" s="117"/>
      <c r="L746" s="117"/>
      <c r="M746" s="117"/>
      <c r="N746" s="117"/>
      <c r="O746" s="117"/>
      <c r="P746" s="117"/>
      <c r="Q746" s="117"/>
      <c r="R746" s="117"/>
      <c r="S746" s="117"/>
      <c r="T746" s="117"/>
      <c r="U746" s="117"/>
      <c r="V746" s="117"/>
    </row>
    <row r="747" spans="3:22" ht="15.75" customHeight="1">
      <c r="C747" s="117"/>
      <c r="D747" s="115"/>
      <c r="E747" s="115"/>
      <c r="F747" s="115"/>
      <c r="G747" s="117"/>
      <c r="H747" s="157"/>
      <c r="I747" s="117"/>
      <c r="J747" s="117"/>
      <c r="K747" s="117"/>
      <c r="L747" s="117"/>
      <c r="M747" s="117"/>
      <c r="N747" s="117"/>
      <c r="O747" s="117"/>
      <c r="P747" s="117"/>
      <c r="Q747" s="117"/>
      <c r="R747" s="117"/>
      <c r="S747" s="117"/>
      <c r="T747" s="117"/>
      <c r="U747" s="117"/>
      <c r="V747" s="117"/>
    </row>
    <row r="748" spans="3:22" ht="15.75" customHeight="1">
      <c r="C748" s="117"/>
      <c r="D748" s="115"/>
      <c r="E748" s="115"/>
      <c r="F748" s="115"/>
      <c r="G748" s="117"/>
      <c r="H748" s="157"/>
      <c r="I748" s="117"/>
      <c r="J748" s="117"/>
      <c r="K748" s="117"/>
      <c r="L748" s="117"/>
      <c r="M748" s="117"/>
      <c r="N748" s="117"/>
      <c r="O748" s="117"/>
      <c r="P748" s="117"/>
      <c r="Q748" s="117"/>
      <c r="R748" s="117"/>
      <c r="S748" s="117"/>
      <c r="T748" s="117"/>
      <c r="U748" s="117"/>
      <c r="V748" s="117"/>
    </row>
    <row r="749" spans="3:22" ht="15.75" customHeight="1">
      <c r="C749" s="117"/>
      <c r="D749" s="115"/>
      <c r="E749" s="115"/>
      <c r="F749" s="115"/>
      <c r="G749" s="117"/>
      <c r="H749" s="157"/>
      <c r="I749" s="117"/>
      <c r="J749" s="117"/>
      <c r="K749" s="117"/>
      <c r="L749" s="117"/>
      <c r="M749" s="117"/>
      <c r="N749" s="117"/>
      <c r="O749" s="117"/>
      <c r="P749" s="117"/>
      <c r="Q749" s="117"/>
      <c r="R749" s="117"/>
      <c r="S749" s="117"/>
      <c r="T749" s="117"/>
      <c r="U749" s="117"/>
      <c r="V749" s="117"/>
    </row>
    <row r="750" spans="3:22" ht="15.75" customHeight="1">
      <c r="C750" s="117"/>
      <c r="D750" s="115"/>
      <c r="E750" s="115"/>
      <c r="F750" s="115"/>
      <c r="G750" s="117"/>
      <c r="H750" s="157"/>
      <c r="I750" s="117"/>
      <c r="J750" s="117"/>
      <c r="K750" s="117"/>
      <c r="L750" s="117"/>
      <c r="M750" s="117"/>
      <c r="N750" s="117"/>
      <c r="O750" s="117"/>
      <c r="P750" s="117"/>
      <c r="Q750" s="117"/>
      <c r="R750" s="117"/>
      <c r="S750" s="117"/>
      <c r="T750" s="117"/>
      <c r="U750" s="117"/>
      <c r="V750" s="117"/>
    </row>
    <row r="751" spans="3:22" ht="15.75" customHeight="1">
      <c r="C751" s="117"/>
      <c r="D751" s="115"/>
      <c r="E751" s="115"/>
      <c r="F751" s="115"/>
      <c r="G751" s="117"/>
      <c r="H751" s="157"/>
      <c r="I751" s="117"/>
      <c r="J751" s="117"/>
      <c r="K751" s="117"/>
      <c r="L751" s="117"/>
      <c r="M751" s="117"/>
      <c r="N751" s="117"/>
      <c r="O751" s="117"/>
      <c r="P751" s="117"/>
      <c r="Q751" s="117"/>
      <c r="R751" s="117"/>
      <c r="S751" s="117"/>
      <c r="T751" s="117"/>
      <c r="U751" s="117"/>
      <c r="V751" s="117"/>
    </row>
    <row r="752" spans="3:22" ht="15.75" customHeight="1">
      <c r="C752" s="117"/>
      <c r="D752" s="115"/>
      <c r="E752" s="115"/>
      <c r="F752" s="115"/>
      <c r="G752" s="117"/>
      <c r="H752" s="157"/>
      <c r="I752" s="117"/>
      <c r="J752" s="117"/>
      <c r="K752" s="117"/>
      <c r="L752" s="117"/>
      <c r="M752" s="117"/>
      <c r="N752" s="117"/>
      <c r="O752" s="117"/>
      <c r="P752" s="117"/>
      <c r="Q752" s="117"/>
      <c r="R752" s="117"/>
      <c r="S752" s="117"/>
      <c r="T752" s="117"/>
      <c r="U752" s="117"/>
      <c r="V752" s="117"/>
    </row>
    <row r="753" spans="3:22" ht="15.75" customHeight="1">
      <c r="C753" s="117"/>
      <c r="D753" s="115"/>
      <c r="E753" s="115"/>
      <c r="F753" s="115"/>
      <c r="G753" s="117"/>
      <c r="H753" s="157"/>
      <c r="I753" s="117"/>
      <c r="J753" s="117"/>
      <c r="K753" s="117"/>
      <c r="L753" s="117"/>
      <c r="M753" s="117"/>
      <c r="N753" s="117"/>
      <c r="O753" s="117"/>
      <c r="P753" s="117"/>
      <c r="Q753" s="117"/>
      <c r="R753" s="117"/>
      <c r="S753" s="117"/>
      <c r="T753" s="117"/>
      <c r="U753" s="117"/>
      <c r="V753" s="117"/>
    </row>
    <row r="754" spans="3:22" ht="15.75" customHeight="1">
      <c r="C754" s="117"/>
      <c r="D754" s="115"/>
      <c r="E754" s="115"/>
      <c r="F754" s="115"/>
      <c r="G754" s="117"/>
      <c r="H754" s="157"/>
      <c r="I754" s="117"/>
      <c r="J754" s="117"/>
      <c r="K754" s="117"/>
      <c r="L754" s="117"/>
      <c r="M754" s="117"/>
      <c r="N754" s="117"/>
      <c r="O754" s="117"/>
      <c r="P754" s="117"/>
      <c r="Q754" s="117"/>
      <c r="R754" s="117"/>
      <c r="S754" s="117"/>
      <c r="T754" s="117"/>
      <c r="U754" s="117"/>
      <c r="V754" s="117"/>
    </row>
    <row r="755" spans="3:22" ht="15.75" customHeight="1">
      <c r="C755" s="117"/>
      <c r="D755" s="115"/>
      <c r="E755" s="115"/>
      <c r="F755" s="115"/>
      <c r="G755" s="117"/>
      <c r="H755" s="157"/>
      <c r="I755" s="117"/>
      <c r="J755" s="117"/>
      <c r="K755" s="117"/>
      <c r="L755" s="117"/>
      <c r="M755" s="117"/>
      <c r="N755" s="117"/>
      <c r="O755" s="117"/>
      <c r="P755" s="117"/>
      <c r="Q755" s="117"/>
      <c r="R755" s="117"/>
      <c r="S755" s="117"/>
      <c r="T755" s="117"/>
      <c r="U755" s="117"/>
      <c r="V755" s="117"/>
    </row>
    <row r="756" spans="3:22" ht="15.75" customHeight="1">
      <c r="C756" s="117"/>
      <c r="D756" s="115"/>
      <c r="E756" s="115"/>
      <c r="F756" s="115"/>
      <c r="G756" s="117"/>
      <c r="H756" s="157"/>
      <c r="I756" s="117"/>
      <c r="J756" s="117"/>
      <c r="K756" s="117"/>
      <c r="L756" s="117"/>
      <c r="M756" s="117"/>
      <c r="N756" s="117"/>
      <c r="O756" s="117"/>
      <c r="P756" s="117"/>
      <c r="Q756" s="117"/>
      <c r="R756" s="117"/>
      <c r="S756" s="117"/>
      <c r="T756" s="117"/>
      <c r="U756" s="117"/>
      <c r="V756" s="117"/>
    </row>
    <row r="757" spans="3:22" ht="15.75" customHeight="1">
      <c r="C757" s="117"/>
      <c r="D757" s="115"/>
      <c r="E757" s="115"/>
      <c r="F757" s="115"/>
      <c r="G757" s="117"/>
      <c r="H757" s="157"/>
      <c r="I757" s="117"/>
      <c r="J757" s="117"/>
      <c r="K757" s="117"/>
      <c r="L757" s="117"/>
      <c r="M757" s="117"/>
      <c r="N757" s="117"/>
      <c r="O757" s="117"/>
      <c r="P757" s="117"/>
      <c r="Q757" s="117"/>
      <c r="R757" s="117"/>
      <c r="S757" s="117"/>
      <c r="T757" s="117"/>
      <c r="U757" s="117"/>
      <c r="V757" s="117"/>
    </row>
    <row r="758" spans="3:22" ht="15.75" customHeight="1">
      <c r="C758" s="117"/>
      <c r="D758" s="115"/>
      <c r="E758" s="115"/>
      <c r="F758" s="115"/>
      <c r="G758" s="117"/>
      <c r="H758" s="157"/>
      <c r="I758" s="117"/>
      <c r="J758" s="117"/>
      <c r="K758" s="117"/>
      <c r="L758" s="117"/>
      <c r="M758" s="117"/>
      <c r="N758" s="117"/>
      <c r="O758" s="117"/>
      <c r="P758" s="117"/>
      <c r="Q758" s="117"/>
      <c r="R758" s="117"/>
      <c r="S758" s="117"/>
      <c r="T758" s="117"/>
      <c r="U758" s="117"/>
      <c r="V758" s="117"/>
    </row>
    <row r="759" spans="3:22" ht="15.75" customHeight="1">
      <c r="C759" s="117"/>
      <c r="D759" s="115"/>
      <c r="E759" s="115"/>
      <c r="F759" s="115"/>
      <c r="G759" s="117"/>
      <c r="H759" s="157"/>
      <c r="I759" s="117"/>
      <c r="J759" s="117"/>
      <c r="K759" s="117"/>
      <c r="L759" s="117"/>
      <c r="M759" s="117"/>
      <c r="N759" s="117"/>
      <c r="O759" s="117"/>
      <c r="P759" s="117"/>
      <c r="Q759" s="117"/>
      <c r="R759" s="117"/>
      <c r="S759" s="117"/>
      <c r="T759" s="117"/>
      <c r="U759" s="117"/>
      <c r="V759" s="117"/>
    </row>
    <row r="760" spans="3:22" ht="15.75" customHeight="1">
      <c r="C760" s="117"/>
      <c r="D760" s="115"/>
      <c r="E760" s="115"/>
      <c r="F760" s="115"/>
      <c r="G760" s="117"/>
      <c r="H760" s="157"/>
      <c r="I760" s="117"/>
      <c r="J760" s="117"/>
      <c r="K760" s="117"/>
      <c r="L760" s="117"/>
      <c r="M760" s="117"/>
      <c r="N760" s="117"/>
      <c r="O760" s="117"/>
      <c r="P760" s="117"/>
      <c r="Q760" s="117"/>
      <c r="R760" s="117"/>
      <c r="S760" s="117"/>
      <c r="T760" s="117"/>
      <c r="U760" s="117"/>
      <c r="V760" s="117"/>
    </row>
    <row r="761" spans="3:22" ht="15.75" customHeight="1">
      <c r="C761" s="117"/>
      <c r="D761" s="115"/>
      <c r="E761" s="115"/>
      <c r="F761" s="115"/>
      <c r="G761" s="117"/>
      <c r="H761" s="157"/>
      <c r="I761" s="117"/>
      <c r="J761" s="117"/>
      <c r="K761" s="117"/>
      <c r="L761" s="117"/>
      <c r="M761" s="117"/>
      <c r="N761" s="117"/>
      <c r="O761" s="117"/>
      <c r="P761" s="117"/>
      <c r="Q761" s="117"/>
      <c r="R761" s="117"/>
      <c r="S761" s="117"/>
      <c r="T761" s="117"/>
      <c r="U761" s="117"/>
      <c r="V761" s="117"/>
    </row>
    <row r="762" spans="3:22" ht="15.75" customHeight="1">
      <c r="C762" s="117"/>
      <c r="D762" s="115"/>
      <c r="E762" s="115"/>
      <c r="F762" s="115"/>
      <c r="G762" s="117"/>
      <c r="H762" s="157"/>
      <c r="I762" s="117"/>
      <c r="J762" s="117"/>
      <c r="K762" s="117"/>
      <c r="L762" s="117"/>
      <c r="M762" s="117"/>
      <c r="N762" s="117"/>
      <c r="O762" s="117"/>
      <c r="P762" s="117"/>
      <c r="Q762" s="117"/>
      <c r="R762" s="117"/>
      <c r="S762" s="117"/>
      <c r="T762" s="117"/>
      <c r="U762" s="117"/>
      <c r="V762" s="117"/>
    </row>
    <row r="763" spans="3:22" ht="15.75" customHeight="1">
      <c r="C763" s="117"/>
      <c r="D763" s="115"/>
      <c r="E763" s="115"/>
      <c r="F763" s="115"/>
      <c r="G763" s="117"/>
      <c r="H763" s="157"/>
      <c r="I763" s="117"/>
      <c r="J763" s="117"/>
      <c r="K763" s="117"/>
      <c r="L763" s="117"/>
      <c r="M763" s="117"/>
      <c r="N763" s="117"/>
      <c r="O763" s="117"/>
      <c r="P763" s="117"/>
      <c r="Q763" s="117"/>
      <c r="R763" s="117"/>
      <c r="S763" s="117"/>
      <c r="T763" s="117"/>
      <c r="U763" s="117"/>
      <c r="V763" s="117"/>
    </row>
    <row r="764" spans="3:22" ht="15.75" customHeight="1">
      <c r="C764" s="117"/>
      <c r="D764" s="115"/>
      <c r="E764" s="115"/>
      <c r="F764" s="115"/>
      <c r="G764" s="117"/>
      <c r="H764" s="157"/>
      <c r="I764" s="117"/>
      <c r="J764" s="117"/>
      <c r="K764" s="117"/>
      <c r="L764" s="117"/>
      <c r="M764" s="117"/>
      <c r="N764" s="117"/>
      <c r="O764" s="117"/>
      <c r="P764" s="117"/>
      <c r="Q764" s="117"/>
      <c r="R764" s="117"/>
      <c r="S764" s="117"/>
      <c r="T764" s="117"/>
      <c r="U764" s="117"/>
      <c r="V764" s="117"/>
    </row>
    <row r="765" spans="3:22" ht="15.75" customHeight="1">
      <c r="C765" s="117"/>
      <c r="D765" s="115"/>
      <c r="E765" s="115"/>
      <c r="F765" s="115"/>
      <c r="G765" s="117"/>
      <c r="H765" s="157"/>
      <c r="I765" s="117"/>
      <c r="J765" s="117"/>
      <c r="K765" s="117"/>
      <c r="L765" s="117"/>
      <c r="M765" s="117"/>
      <c r="N765" s="117"/>
      <c r="O765" s="117"/>
      <c r="P765" s="117"/>
      <c r="Q765" s="117"/>
      <c r="R765" s="117"/>
      <c r="S765" s="117"/>
      <c r="T765" s="117"/>
      <c r="U765" s="117"/>
      <c r="V765" s="117"/>
    </row>
    <row r="766" spans="3:22" ht="15.75" customHeight="1">
      <c r="C766" s="117"/>
      <c r="D766" s="115"/>
      <c r="E766" s="115"/>
      <c r="F766" s="115"/>
      <c r="G766" s="117"/>
      <c r="H766" s="157"/>
      <c r="I766" s="117"/>
      <c r="J766" s="117"/>
      <c r="K766" s="117"/>
      <c r="L766" s="117"/>
      <c r="M766" s="117"/>
      <c r="N766" s="117"/>
      <c r="O766" s="117"/>
      <c r="P766" s="117"/>
      <c r="Q766" s="117"/>
      <c r="R766" s="117"/>
      <c r="S766" s="117"/>
      <c r="T766" s="117"/>
      <c r="U766" s="117"/>
      <c r="V766" s="117"/>
    </row>
    <row r="767" spans="3:22" ht="15.75" customHeight="1">
      <c r="C767" s="117"/>
      <c r="D767" s="115"/>
      <c r="E767" s="115"/>
      <c r="F767" s="115"/>
      <c r="G767" s="117"/>
      <c r="H767" s="157"/>
      <c r="I767" s="117"/>
      <c r="J767" s="117"/>
      <c r="K767" s="117"/>
      <c r="L767" s="117"/>
      <c r="M767" s="117"/>
      <c r="N767" s="117"/>
      <c r="O767" s="117"/>
      <c r="P767" s="117"/>
      <c r="Q767" s="117"/>
      <c r="R767" s="117"/>
      <c r="S767" s="117"/>
      <c r="T767" s="117"/>
      <c r="U767" s="117"/>
      <c r="V767" s="117"/>
    </row>
    <row r="768" spans="3:22" ht="15.75" customHeight="1">
      <c r="C768" s="117"/>
      <c r="D768" s="115"/>
      <c r="E768" s="115"/>
      <c r="F768" s="115"/>
      <c r="G768" s="117"/>
      <c r="H768" s="157"/>
      <c r="I768" s="117"/>
      <c r="J768" s="117"/>
      <c r="K768" s="117"/>
      <c r="L768" s="117"/>
      <c r="M768" s="117"/>
      <c r="N768" s="117"/>
      <c r="O768" s="117"/>
      <c r="P768" s="117"/>
      <c r="Q768" s="117"/>
      <c r="R768" s="117"/>
      <c r="S768" s="117"/>
      <c r="T768" s="117"/>
      <c r="U768" s="117"/>
      <c r="V768" s="117"/>
    </row>
    <row r="769" spans="3:22" ht="15.75" customHeight="1">
      <c r="C769" s="117"/>
      <c r="D769" s="115"/>
      <c r="E769" s="115"/>
      <c r="F769" s="115"/>
      <c r="G769" s="117"/>
      <c r="H769" s="157"/>
      <c r="I769" s="117"/>
      <c r="J769" s="117"/>
      <c r="K769" s="117"/>
      <c r="L769" s="117"/>
      <c r="M769" s="117"/>
      <c r="N769" s="117"/>
      <c r="O769" s="117"/>
      <c r="P769" s="117"/>
      <c r="Q769" s="117"/>
      <c r="R769" s="117"/>
      <c r="S769" s="117"/>
      <c r="T769" s="117"/>
      <c r="U769" s="117"/>
      <c r="V769" s="117"/>
    </row>
    <row r="770" spans="3:22" ht="15.75" customHeight="1">
      <c r="C770" s="117"/>
      <c r="D770" s="115"/>
      <c r="E770" s="115"/>
      <c r="F770" s="115"/>
      <c r="G770" s="117"/>
      <c r="H770" s="157"/>
      <c r="I770" s="117"/>
      <c r="J770" s="117"/>
      <c r="K770" s="117"/>
      <c r="L770" s="117"/>
      <c r="M770" s="117"/>
      <c r="N770" s="117"/>
      <c r="O770" s="117"/>
      <c r="P770" s="117"/>
      <c r="Q770" s="117"/>
      <c r="R770" s="117"/>
      <c r="S770" s="117"/>
      <c r="T770" s="117"/>
      <c r="U770" s="117"/>
      <c r="V770" s="117"/>
    </row>
    <row r="771" spans="3:22" ht="15.75" customHeight="1">
      <c r="C771" s="117"/>
      <c r="D771" s="115"/>
      <c r="E771" s="115"/>
      <c r="F771" s="115"/>
      <c r="G771" s="117"/>
      <c r="H771" s="157"/>
      <c r="I771" s="117"/>
      <c r="J771" s="117"/>
      <c r="K771" s="117"/>
      <c r="L771" s="117"/>
      <c r="M771" s="117"/>
      <c r="N771" s="117"/>
      <c r="O771" s="117"/>
      <c r="P771" s="117"/>
      <c r="Q771" s="117"/>
      <c r="R771" s="117"/>
      <c r="S771" s="117"/>
      <c r="T771" s="117"/>
      <c r="U771" s="117"/>
      <c r="V771" s="117"/>
    </row>
    <row r="772" spans="3:22" ht="15.75" customHeight="1">
      <c r="C772" s="117"/>
      <c r="D772" s="115"/>
      <c r="E772" s="115"/>
      <c r="F772" s="115"/>
      <c r="G772" s="117"/>
      <c r="H772" s="157"/>
      <c r="I772" s="117"/>
      <c r="J772" s="117"/>
      <c r="K772" s="117"/>
      <c r="L772" s="117"/>
      <c r="M772" s="117"/>
      <c r="N772" s="117"/>
      <c r="O772" s="117"/>
      <c r="P772" s="117"/>
      <c r="Q772" s="117"/>
      <c r="R772" s="117"/>
      <c r="S772" s="117"/>
      <c r="T772" s="117"/>
      <c r="U772" s="117"/>
      <c r="V772" s="117"/>
    </row>
    <row r="773" spans="3:22" ht="15.75" customHeight="1">
      <c r="C773" s="117"/>
      <c r="D773" s="115"/>
      <c r="E773" s="115"/>
      <c r="F773" s="115"/>
      <c r="G773" s="117"/>
      <c r="H773" s="157"/>
      <c r="I773" s="117"/>
      <c r="J773" s="117"/>
      <c r="K773" s="117"/>
      <c r="L773" s="117"/>
      <c r="M773" s="117"/>
      <c r="N773" s="117"/>
      <c r="O773" s="117"/>
      <c r="P773" s="117"/>
      <c r="Q773" s="117"/>
      <c r="R773" s="117"/>
      <c r="S773" s="117"/>
      <c r="T773" s="117"/>
      <c r="U773" s="117"/>
      <c r="V773" s="117"/>
    </row>
    <row r="774" spans="3:22" ht="15.75" customHeight="1">
      <c r="C774" s="117"/>
      <c r="D774" s="115"/>
      <c r="E774" s="115"/>
      <c r="F774" s="115"/>
      <c r="G774" s="117"/>
      <c r="H774" s="157"/>
      <c r="I774" s="117"/>
      <c r="J774" s="117"/>
      <c r="K774" s="117"/>
      <c r="L774" s="117"/>
      <c r="M774" s="117"/>
      <c r="N774" s="117"/>
      <c r="O774" s="117"/>
      <c r="P774" s="117"/>
      <c r="Q774" s="117"/>
      <c r="R774" s="117"/>
      <c r="S774" s="117"/>
      <c r="T774" s="117"/>
      <c r="U774" s="117"/>
      <c r="V774" s="117"/>
    </row>
    <row r="775" spans="3:22" ht="15.75" customHeight="1">
      <c r="C775" s="117"/>
      <c r="D775" s="115"/>
      <c r="E775" s="115"/>
      <c r="F775" s="115"/>
      <c r="G775" s="117"/>
      <c r="H775" s="157"/>
      <c r="I775" s="117"/>
      <c r="J775" s="117"/>
      <c r="K775" s="117"/>
      <c r="L775" s="117"/>
      <c r="M775" s="117"/>
      <c r="N775" s="117"/>
      <c r="O775" s="117"/>
      <c r="P775" s="117"/>
      <c r="Q775" s="117"/>
      <c r="R775" s="117"/>
      <c r="S775" s="117"/>
      <c r="T775" s="117"/>
      <c r="U775" s="117"/>
      <c r="V775" s="117"/>
    </row>
    <row r="776" spans="3:22" ht="15.75" customHeight="1">
      <c r="C776" s="117"/>
      <c r="D776" s="115"/>
      <c r="E776" s="115"/>
      <c r="F776" s="115"/>
      <c r="G776" s="117"/>
      <c r="H776" s="157"/>
      <c r="I776" s="117"/>
      <c r="J776" s="117"/>
      <c r="K776" s="117"/>
      <c r="L776" s="117"/>
      <c r="M776" s="117"/>
      <c r="N776" s="117"/>
      <c r="O776" s="117"/>
      <c r="P776" s="117"/>
      <c r="Q776" s="117"/>
      <c r="R776" s="117"/>
      <c r="S776" s="117"/>
      <c r="T776" s="117"/>
      <c r="U776" s="117"/>
      <c r="V776" s="117"/>
    </row>
    <row r="777" spans="3:22" ht="15.75" customHeight="1">
      <c r="C777" s="117"/>
      <c r="D777" s="115"/>
      <c r="E777" s="115"/>
      <c r="F777" s="115"/>
      <c r="G777" s="117"/>
      <c r="H777" s="157"/>
      <c r="I777" s="117"/>
      <c r="J777" s="117"/>
      <c r="K777" s="117"/>
      <c r="L777" s="117"/>
      <c r="M777" s="117"/>
      <c r="N777" s="117"/>
      <c r="O777" s="117"/>
      <c r="P777" s="117"/>
      <c r="Q777" s="117"/>
      <c r="R777" s="117"/>
      <c r="S777" s="117"/>
      <c r="T777" s="117"/>
      <c r="U777" s="117"/>
      <c r="V777" s="117"/>
    </row>
    <row r="778" spans="3:22" ht="15.75" customHeight="1">
      <c r="C778" s="117"/>
      <c r="D778" s="115"/>
      <c r="E778" s="115"/>
      <c r="F778" s="115"/>
      <c r="G778" s="117"/>
      <c r="H778" s="157"/>
      <c r="I778" s="117"/>
      <c r="J778" s="117"/>
      <c r="K778" s="117"/>
      <c r="L778" s="117"/>
      <c r="M778" s="117"/>
      <c r="N778" s="117"/>
      <c r="O778" s="117"/>
      <c r="P778" s="117"/>
      <c r="Q778" s="117"/>
      <c r="R778" s="117"/>
      <c r="S778" s="117"/>
      <c r="T778" s="117"/>
      <c r="U778" s="117"/>
      <c r="V778" s="117"/>
    </row>
    <row r="779" spans="3:22" ht="15.75" customHeight="1">
      <c r="C779" s="117"/>
      <c r="D779" s="115"/>
      <c r="E779" s="115"/>
      <c r="F779" s="115"/>
      <c r="G779" s="117"/>
      <c r="H779" s="157"/>
      <c r="I779" s="117"/>
      <c r="J779" s="117"/>
      <c r="K779" s="117"/>
      <c r="L779" s="117"/>
      <c r="M779" s="117"/>
      <c r="N779" s="117"/>
      <c r="O779" s="117"/>
      <c r="P779" s="117"/>
      <c r="Q779" s="117"/>
      <c r="R779" s="117"/>
      <c r="S779" s="117"/>
      <c r="T779" s="117"/>
      <c r="U779" s="117"/>
      <c r="V779" s="117"/>
    </row>
    <row r="780" spans="3:22" ht="15.75" customHeight="1">
      <c r="C780" s="117"/>
      <c r="D780" s="115"/>
      <c r="E780" s="115"/>
      <c r="F780" s="115"/>
      <c r="G780" s="117"/>
      <c r="H780" s="157"/>
      <c r="I780" s="117"/>
      <c r="J780" s="117"/>
      <c r="K780" s="117"/>
      <c r="L780" s="117"/>
      <c r="M780" s="117"/>
      <c r="N780" s="117"/>
      <c r="O780" s="117"/>
      <c r="P780" s="117"/>
      <c r="Q780" s="117"/>
      <c r="R780" s="117"/>
      <c r="S780" s="117"/>
      <c r="T780" s="117"/>
      <c r="U780" s="117"/>
      <c r="V780" s="117"/>
    </row>
    <row r="781" spans="3:22" ht="15.75" customHeight="1">
      <c r="C781" s="117"/>
      <c r="D781" s="115"/>
      <c r="E781" s="115"/>
      <c r="F781" s="115"/>
      <c r="G781" s="117"/>
      <c r="H781" s="157"/>
      <c r="I781" s="117"/>
      <c r="J781" s="117"/>
      <c r="K781" s="117"/>
      <c r="L781" s="117"/>
      <c r="M781" s="117"/>
      <c r="N781" s="117"/>
      <c r="O781" s="117"/>
      <c r="P781" s="117"/>
      <c r="Q781" s="117"/>
      <c r="R781" s="117"/>
      <c r="S781" s="117"/>
      <c r="T781" s="117"/>
      <c r="U781" s="117"/>
      <c r="V781" s="117"/>
    </row>
    <row r="782" spans="3:22" ht="15.75" customHeight="1">
      <c r="C782" s="117"/>
      <c r="D782" s="115"/>
      <c r="E782" s="115"/>
      <c r="F782" s="115"/>
      <c r="G782" s="117"/>
      <c r="H782" s="157"/>
      <c r="I782" s="117"/>
      <c r="J782" s="117"/>
      <c r="K782" s="117"/>
      <c r="L782" s="117"/>
      <c r="M782" s="117"/>
      <c r="N782" s="117"/>
      <c r="O782" s="117"/>
      <c r="P782" s="117"/>
      <c r="Q782" s="117"/>
      <c r="R782" s="117"/>
      <c r="S782" s="117"/>
      <c r="T782" s="117"/>
      <c r="U782" s="117"/>
      <c r="V782" s="117"/>
    </row>
    <row r="783" spans="3:22" ht="15.75" customHeight="1">
      <c r="C783" s="117"/>
      <c r="D783" s="115"/>
      <c r="E783" s="115"/>
      <c r="F783" s="115"/>
      <c r="G783" s="117"/>
      <c r="H783" s="157"/>
      <c r="I783" s="117"/>
      <c r="J783" s="117"/>
      <c r="K783" s="117"/>
      <c r="L783" s="117"/>
      <c r="M783" s="117"/>
      <c r="N783" s="117"/>
      <c r="O783" s="117"/>
      <c r="P783" s="117"/>
      <c r="Q783" s="117"/>
      <c r="R783" s="117"/>
      <c r="S783" s="117"/>
      <c r="T783" s="117"/>
      <c r="U783" s="117"/>
      <c r="V783" s="117"/>
    </row>
    <row r="784" spans="3:22" ht="15.75" customHeight="1">
      <c r="C784" s="117"/>
      <c r="D784" s="115"/>
      <c r="E784" s="115"/>
      <c r="F784" s="115"/>
      <c r="G784" s="117"/>
      <c r="H784" s="157"/>
      <c r="I784" s="117"/>
      <c r="J784" s="117"/>
      <c r="K784" s="117"/>
      <c r="L784" s="117"/>
      <c r="M784" s="117"/>
      <c r="N784" s="117"/>
      <c r="O784" s="117"/>
      <c r="P784" s="117"/>
      <c r="Q784" s="117"/>
      <c r="R784" s="117"/>
      <c r="S784" s="117"/>
      <c r="T784" s="117"/>
      <c r="U784" s="117"/>
      <c r="V784" s="117"/>
    </row>
    <row r="785" spans="3:22" ht="15.75" customHeight="1">
      <c r="C785" s="117"/>
      <c r="D785" s="115"/>
      <c r="E785" s="115"/>
      <c r="F785" s="115"/>
      <c r="G785" s="117"/>
      <c r="H785" s="157"/>
      <c r="I785" s="117"/>
      <c r="J785" s="117"/>
      <c r="K785" s="117"/>
      <c r="L785" s="117"/>
      <c r="M785" s="117"/>
      <c r="N785" s="117"/>
      <c r="O785" s="117"/>
      <c r="P785" s="117"/>
      <c r="Q785" s="117"/>
      <c r="R785" s="117"/>
      <c r="S785" s="117"/>
      <c r="T785" s="117"/>
      <c r="U785" s="117"/>
      <c r="V785" s="117"/>
    </row>
    <row r="786" spans="3:22" ht="15.75" customHeight="1">
      <c r="C786" s="117"/>
      <c r="D786" s="115"/>
      <c r="E786" s="115"/>
      <c r="F786" s="115"/>
      <c r="G786" s="117"/>
      <c r="H786" s="157"/>
      <c r="I786" s="117"/>
      <c r="J786" s="117"/>
      <c r="K786" s="117"/>
      <c r="L786" s="117"/>
      <c r="M786" s="117"/>
      <c r="N786" s="117"/>
      <c r="O786" s="117"/>
      <c r="P786" s="117"/>
      <c r="Q786" s="117"/>
      <c r="R786" s="117"/>
      <c r="S786" s="117"/>
      <c r="T786" s="117"/>
      <c r="U786" s="117"/>
      <c r="V786" s="117"/>
    </row>
    <row r="787" spans="3:22" ht="15.75" customHeight="1">
      <c r="C787" s="117"/>
      <c r="D787" s="115"/>
      <c r="E787" s="115"/>
      <c r="F787" s="115"/>
      <c r="G787" s="117"/>
      <c r="H787" s="157"/>
      <c r="I787" s="117"/>
      <c r="J787" s="117"/>
      <c r="K787" s="117"/>
      <c r="L787" s="117"/>
      <c r="M787" s="117"/>
      <c r="N787" s="117"/>
      <c r="O787" s="117"/>
      <c r="P787" s="117"/>
      <c r="Q787" s="117"/>
      <c r="R787" s="117"/>
      <c r="S787" s="117"/>
      <c r="T787" s="117"/>
      <c r="U787" s="117"/>
      <c r="V787" s="117"/>
    </row>
    <row r="788" spans="3:22" ht="15.75" customHeight="1">
      <c r="C788" s="117"/>
      <c r="D788" s="115"/>
      <c r="E788" s="115"/>
      <c r="F788" s="115"/>
      <c r="G788" s="117"/>
      <c r="H788" s="157"/>
      <c r="I788" s="117"/>
      <c r="J788" s="117"/>
      <c r="K788" s="117"/>
      <c r="L788" s="117"/>
      <c r="M788" s="117"/>
      <c r="N788" s="117"/>
      <c r="O788" s="117"/>
      <c r="P788" s="117"/>
      <c r="Q788" s="117"/>
      <c r="R788" s="117"/>
      <c r="S788" s="117"/>
      <c r="T788" s="117"/>
      <c r="U788" s="117"/>
      <c r="V788" s="117"/>
    </row>
    <row r="789" spans="3:22" ht="15.75" customHeight="1">
      <c r="C789" s="117"/>
      <c r="D789" s="115"/>
      <c r="E789" s="115"/>
      <c r="F789" s="115"/>
      <c r="G789" s="117"/>
      <c r="H789" s="157"/>
      <c r="I789" s="117"/>
      <c r="J789" s="117"/>
      <c r="K789" s="117"/>
      <c r="L789" s="117"/>
      <c r="M789" s="117"/>
      <c r="N789" s="117"/>
      <c r="O789" s="117"/>
      <c r="P789" s="117"/>
      <c r="Q789" s="117"/>
      <c r="R789" s="117"/>
      <c r="S789" s="117"/>
      <c r="T789" s="117"/>
      <c r="U789" s="117"/>
      <c r="V789" s="117"/>
    </row>
    <row r="790" spans="3:22" ht="15.75" customHeight="1">
      <c r="C790" s="117"/>
      <c r="D790" s="115"/>
      <c r="E790" s="115"/>
      <c r="F790" s="115"/>
      <c r="G790" s="117"/>
      <c r="H790" s="157"/>
      <c r="I790" s="117"/>
      <c r="J790" s="117"/>
      <c r="K790" s="117"/>
      <c r="L790" s="117"/>
      <c r="M790" s="117"/>
      <c r="N790" s="117"/>
      <c r="O790" s="117"/>
      <c r="P790" s="117"/>
      <c r="Q790" s="117"/>
      <c r="R790" s="117"/>
      <c r="S790" s="117"/>
      <c r="T790" s="117"/>
      <c r="U790" s="117"/>
      <c r="V790" s="117"/>
    </row>
    <row r="791" spans="3:22" ht="15.75" customHeight="1">
      <c r="C791" s="117"/>
      <c r="D791" s="115"/>
      <c r="E791" s="115"/>
      <c r="F791" s="115"/>
      <c r="G791" s="117"/>
      <c r="H791" s="157"/>
      <c r="I791" s="117"/>
      <c r="J791" s="117"/>
      <c r="K791" s="117"/>
      <c r="L791" s="117"/>
      <c r="M791" s="117"/>
      <c r="N791" s="117"/>
      <c r="O791" s="117"/>
      <c r="P791" s="117"/>
      <c r="Q791" s="117"/>
      <c r="R791" s="117"/>
      <c r="S791" s="117"/>
      <c r="T791" s="117"/>
      <c r="U791" s="117"/>
      <c r="V791" s="117"/>
    </row>
    <row r="792" spans="3:22" ht="15.75" customHeight="1">
      <c r="C792" s="117"/>
      <c r="D792" s="115"/>
      <c r="E792" s="115"/>
      <c r="F792" s="115"/>
      <c r="G792" s="117"/>
      <c r="H792" s="157"/>
      <c r="I792" s="117"/>
      <c r="J792" s="117"/>
      <c r="K792" s="117"/>
      <c r="L792" s="117"/>
      <c r="M792" s="117"/>
      <c r="N792" s="117"/>
      <c r="O792" s="117"/>
      <c r="P792" s="117"/>
      <c r="Q792" s="117"/>
      <c r="R792" s="117"/>
      <c r="S792" s="117"/>
      <c r="T792" s="117"/>
      <c r="U792" s="117"/>
      <c r="V792" s="117"/>
    </row>
    <row r="793" spans="3:22" ht="15.75" customHeight="1">
      <c r="C793" s="117"/>
      <c r="D793" s="115"/>
      <c r="E793" s="115"/>
      <c r="F793" s="115"/>
      <c r="G793" s="117"/>
      <c r="H793" s="157"/>
      <c r="I793" s="117"/>
      <c r="J793" s="117"/>
      <c r="K793" s="117"/>
      <c r="L793" s="117"/>
      <c r="M793" s="117"/>
      <c r="N793" s="117"/>
      <c r="O793" s="117"/>
      <c r="P793" s="117"/>
      <c r="Q793" s="117"/>
      <c r="R793" s="117"/>
      <c r="S793" s="117"/>
      <c r="T793" s="117"/>
      <c r="U793" s="117"/>
      <c r="V793" s="117"/>
    </row>
    <row r="794" spans="3:22" ht="15.75" customHeight="1">
      <c r="C794" s="117"/>
      <c r="D794" s="115"/>
      <c r="E794" s="115"/>
      <c r="F794" s="115"/>
      <c r="G794" s="117"/>
      <c r="H794" s="157"/>
      <c r="I794" s="117"/>
      <c r="J794" s="117"/>
      <c r="K794" s="117"/>
      <c r="L794" s="117"/>
      <c r="M794" s="117"/>
      <c r="N794" s="117"/>
      <c r="O794" s="117"/>
      <c r="P794" s="117"/>
      <c r="Q794" s="117"/>
      <c r="R794" s="117"/>
      <c r="S794" s="117"/>
      <c r="T794" s="117"/>
      <c r="U794" s="117"/>
      <c r="V794" s="117"/>
    </row>
    <row r="795" spans="3:22" ht="15.75" customHeight="1">
      <c r="C795" s="117"/>
      <c r="D795" s="115"/>
      <c r="E795" s="115"/>
      <c r="F795" s="115"/>
      <c r="G795" s="117"/>
      <c r="H795" s="157"/>
      <c r="I795" s="117"/>
      <c r="J795" s="117"/>
      <c r="K795" s="117"/>
      <c r="L795" s="117"/>
      <c r="M795" s="117"/>
      <c r="N795" s="117"/>
      <c r="O795" s="117"/>
      <c r="P795" s="117"/>
      <c r="Q795" s="117"/>
      <c r="R795" s="117"/>
      <c r="S795" s="117"/>
      <c r="T795" s="117"/>
      <c r="U795" s="117"/>
      <c r="V795" s="117"/>
    </row>
    <row r="796" spans="3:22" ht="15.75" customHeight="1">
      <c r="C796" s="117"/>
      <c r="D796" s="115"/>
      <c r="E796" s="115"/>
      <c r="F796" s="115"/>
      <c r="G796" s="117"/>
      <c r="H796" s="157"/>
      <c r="I796" s="117"/>
      <c r="J796" s="117"/>
      <c r="K796" s="117"/>
      <c r="L796" s="117"/>
      <c r="M796" s="117"/>
      <c r="N796" s="117"/>
      <c r="O796" s="117"/>
      <c r="P796" s="117"/>
      <c r="Q796" s="117"/>
      <c r="R796" s="117"/>
      <c r="S796" s="117"/>
      <c r="T796" s="117"/>
      <c r="U796" s="117"/>
      <c r="V796" s="117"/>
    </row>
    <row r="797" spans="3:22" ht="15.75" customHeight="1">
      <c r="C797" s="117"/>
      <c r="D797" s="115"/>
      <c r="E797" s="115"/>
      <c r="F797" s="115"/>
      <c r="G797" s="117"/>
      <c r="H797" s="157"/>
      <c r="I797" s="117"/>
      <c r="J797" s="117"/>
      <c r="K797" s="117"/>
      <c r="L797" s="117"/>
      <c r="M797" s="117"/>
      <c r="N797" s="117"/>
      <c r="O797" s="117"/>
      <c r="P797" s="117"/>
      <c r="Q797" s="117"/>
      <c r="R797" s="117"/>
      <c r="S797" s="117"/>
      <c r="T797" s="117"/>
      <c r="U797" s="117"/>
      <c r="V797" s="117"/>
    </row>
    <row r="798" spans="3:22" ht="15.75" customHeight="1">
      <c r="C798" s="117"/>
      <c r="D798" s="115"/>
      <c r="E798" s="115"/>
      <c r="F798" s="115"/>
      <c r="G798" s="117"/>
      <c r="H798" s="157"/>
      <c r="I798" s="117"/>
      <c r="J798" s="117"/>
      <c r="K798" s="117"/>
      <c r="L798" s="117"/>
      <c r="M798" s="117"/>
      <c r="N798" s="117"/>
      <c r="O798" s="117"/>
      <c r="P798" s="117"/>
      <c r="Q798" s="117"/>
      <c r="R798" s="117"/>
      <c r="S798" s="117"/>
      <c r="T798" s="117"/>
      <c r="U798" s="117"/>
      <c r="V798" s="117"/>
    </row>
    <row r="799" spans="3:22" ht="15.75" customHeight="1">
      <c r="C799" s="117"/>
      <c r="D799" s="115"/>
      <c r="E799" s="115"/>
      <c r="F799" s="115"/>
      <c r="G799" s="117"/>
      <c r="H799" s="157"/>
      <c r="I799" s="117"/>
      <c r="J799" s="117"/>
      <c r="K799" s="117"/>
      <c r="L799" s="117"/>
      <c r="M799" s="117"/>
      <c r="N799" s="117"/>
      <c r="O799" s="117"/>
      <c r="P799" s="117"/>
      <c r="Q799" s="117"/>
      <c r="R799" s="117"/>
      <c r="S799" s="117"/>
      <c r="T799" s="117"/>
      <c r="U799" s="117"/>
      <c r="V799" s="117"/>
    </row>
    <row r="800" spans="3:22" ht="15.75" customHeight="1">
      <c r="C800" s="117"/>
      <c r="D800" s="115"/>
      <c r="E800" s="115"/>
      <c r="F800" s="115"/>
      <c r="G800" s="117"/>
      <c r="H800" s="157"/>
      <c r="I800" s="117"/>
      <c r="J800" s="117"/>
      <c r="K800" s="117"/>
      <c r="L800" s="117"/>
      <c r="M800" s="117"/>
      <c r="N800" s="117"/>
      <c r="O800" s="117"/>
      <c r="P800" s="117"/>
      <c r="Q800" s="117"/>
      <c r="R800" s="117"/>
      <c r="S800" s="117"/>
      <c r="T800" s="117"/>
      <c r="U800" s="117"/>
      <c r="V800" s="117"/>
    </row>
    <row r="801" spans="3:22" ht="15.75" customHeight="1">
      <c r="C801" s="117"/>
      <c r="D801" s="115"/>
      <c r="E801" s="115"/>
      <c r="F801" s="115"/>
      <c r="G801" s="117"/>
      <c r="H801" s="157"/>
      <c r="I801" s="117"/>
      <c r="J801" s="117"/>
      <c r="K801" s="117"/>
      <c r="L801" s="117"/>
      <c r="M801" s="117"/>
      <c r="N801" s="117"/>
      <c r="O801" s="117"/>
      <c r="P801" s="117"/>
      <c r="Q801" s="117"/>
      <c r="R801" s="117"/>
      <c r="S801" s="117"/>
      <c r="T801" s="117"/>
      <c r="U801" s="117"/>
      <c r="V801" s="117"/>
    </row>
    <row r="802" spans="3:22" ht="15.75" customHeight="1">
      <c r="C802" s="117"/>
      <c r="D802" s="115"/>
      <c r="E802" s="115"/>
      <c r="F802" s="115"/>
      <c r="G802" s="117"/>
      <c r="H802" s="157"/>
      <c r="I802" s="117"/>
      <c r="J802" s="117"/>
      <c r="K802" s="117"/>
      <c r="L802" s="117"/>
      <c r="M802" s="117"/>
      <c r="N802" s="117"/>
      <c r="O802" s="117"/>
      <c r="P802" s="117"/>
      <c r="Q802" s="117"/>
      <c r="R802" s="117"/>
      <c r="S802" s="117"/>
      <c r="T802" s="117"/>
      <c r="U802" s="117"/>
      <c r="V802" s="117"/>
    </row>
    <row r="803" spans="3:22" ht="15.75" customHeight="1">
      <c r="C803" s="117"/>
      <c r="D803" s="115"/>
      <c r="E803" s="115"/>
      <c r="F803" s="115"/>
      <c r="G803" s="117"/>
      <c r="H803" s="157"/>
      <c r="I803" s="117"/>
      <c r="J803" s="117"/>
      <c r="K803" s="117"/>
      <c r="L803" s="117"/>
      <c r="M803" s="117"/>
      <c r="N803" s="117"/>
      <c r="O803" s="117"/>
      <c r="P803" s="117"/>
      <c r="Q803" s="117"/>
      <c r="R803" s="117"/>
      <c r="S803" s="117"/>
      <c r="T803" s="117"/>
      <c r="U803" s="117"/>
      <c r="V803" s="117"/>
    </row>
    <row r="804" spans="3:22" ht="15.75" customHeight="1">
      <c r="C804" s="117"/>
      <c r="D804" s="115"/>
      <c r="E804" s="115"/>
      <c r="F804" s="115"/>
      <c r="G804" s="117"/>
      <c r="H804" s="157"/>
      <c r="I804" s="117"/>
      <c r="J804" s="117"/>
      <c r="K804" s="117"/>
      <c r="L804" s="117"/>
      <c r="M804" s="117"/>
      <c r="N804" s="117"/>
      <c r="O804" s="117"/>
      <c r="P804" s="117"/>
      <c r="Q804" s="117"/>
      <c r="R804" s="117"/>
      <c r="S804" s="117"/>
      <c r="T804" s="117"/>
      <c r="U804" s="117"/>
      <c r="V804" s="117"/>
    </row>
    <row r="805" spans="3:22" ht="15.75" customHeight="1">
      <c r="C805" s="117"/>
      <c r="D805" s="115"/>
      <c r="E805" s="115"/>
      <c r="F805" s="115"/>
      <c r="G805" s="117"/>
      <c r="H805" s="157"/>
      <c r="I805" s="117"/>
      <c r="J805" s="117"/>
      <c r="K805" s="117"/>
      <c r="L805" s="117"/>
      <c r="M805" s="117"/>
      <c r="N805" s="117"/>
      <c r="O805" s="117"/>
      <c r="P805" s="117"/>
      <c r="Q805" s="117"/>
      <c r="R805" s="117"/>
      <c r="S805" s="117"/>
      <c r="T805" s="117"/>
      <c r="U805" s="117"/>
      <c r="V805" s="117"/>
    </row>
    <row r="806" spans="3:22" ht="15.75" customHeight="1">
      <c r="C806" s="117"/>
      <c r="D806" s="115"/>
      <c r="E806" s="115"/>
      <c r="F806" s="115"/>
      <c r="G806" s="117"/>
      <c r="H806" s="157"/>
      <c r="I806" s="117"/>
      <c r="J806" s="117"/>
      <c r="K806" s="117"/>
      <c r="L806" s="117"/>
      <c r="M806" s="117"/>
      <c r="N806" s="117"/>
      <c r="O806" s="117"/>
      <c r="P806" s="117"/>
      <c r="Q806" s="117"/>
      <c r="R806" s="117"/>
      <c r="S806" s="117"/>
      <c r="T806" s="117"/>
      <c r="U806" s="117"/>
      <c r="V806" s="117"/>
    </row>
    <row r="807" spans="3:22" ht="15.75" customHeight="1">
      <c r="C807" s="117"/>
      <c r="D807" s="115"/>
      <c r="E807" s="115"/>
      <c r="F807" s="115"/>
      <c r="G807" s="117"/>
      <c r="H807" s="157"/>
      <c r="I807" s="117"/>
      <c r="J807" s="117"/>
      <c r="K807" s="117"/>
      <c r="L807" s="117"/>
      <c r="M807" s="117"/>
      <c r="N807" s="117"/>
      <c r="O807" s="117"/>
      <c r="P807" s="117"/>
      <c r="Q807" s="117"/>
      <c r="R807" s="117"/>
      <c r="S807" s="117"/>
      <c r="T807" s="117"/>
      <c r="U807" s="117"/>
      <c r="V807" s="117"/>
    </row>
    <row r="808" spans="3:22" ht="15.75" customHeight="1">
      <c r="C808" s="117"/>
      <c r="D808" s="115"/>
      <c r="E808" s="115"/>
      <c r="F808" s="115"/>
      <c r="G808" s="117"/>
      <c r="H808" s="157"/>
      <c r="I808" s="117"/>
      <c r="J808" s="117"/>
      <c r="K808" s="117"/>
      <c r="L808" s="117"/>
      <c r="M808" s="117"/>
      <c r="N808" s="117"/>
      <c r="O808" s="117"/>
      <c r="P808" s="117"/>
      <c r="Q808" s="117"/>
      <c r="R808" s="117"/>
      <c r="S808" s="117"/>
      <c r="T808" s="117"/>
      <c r="U808" s="117"/>
      <c r="V808" s="117"/>
    </row>
    <row r="809" spans="3:22" ht="15.75" customHeight="1">
      <c r="C809" s="117"/>
      <c r="D809" s="115"/>
      <c r="E809" s="115"/>
      <c r="F809" s="115"/>
      <c r="G809" s="117"/>
      <c r="H809" s="157"/>
      <c r="I809" s="117"/>
      <c r="J809" s="117"/>
      <c r="K809" s="117"/>
      <c r="L809" s="117"/>
      <c r="M809" s="117"/>
      <c r="N809" s="117"/>
      <c r="O809" s="117"/>
      <c r="P809" s="117"/>
      <c r="Q809" s="117"/>
      <c r="R809" s="117"/>
      <c r="S809" s="117"/>
      <c r="T809" s="117"/>
      <c r="U809" s="117"/>
      <c r="V809" s="117"/>
    </row>
    <row r="810" spans="3:22" ht="15.75" customHeight="1">
      <c r="C810" s="117"/>
      <c r="D810" s="115"/>
      <c r="E810" s="115"/>
      <c r="F810" s="115"/>
      <c r="G810" s="117"/>
      <c r="H810" s="157"/>
      <c r="I810" s="117"/>
      <c r="J810" s="117"/>
      <c r="K810" s="117"/>
      <c r="L810" s="117"/>
      <c r="M810" s="117"/>
      <c r="N810" s="117"/>
      <c r="O810" s="117"/>
      <c r="P810" s="117"/>
      <c r="Q810" s="117"/>
      <c r="R810" s="117"/>
      <c r="S810" s="117"/>
      <c r="T810" s="117"/>
      <c r="U810" s="117"/>
      <c r="V810" s="117"/>
    </row>
    <row r="811" spans="3:22" ht="15.75" customHeight="1">
      <c r="C811" s="117"/>
      <c r="D811" s="115"/>
      <c r="E811" s="115"/>
      <c r="F811" s="115"/>
      <c r="G811" s="117"/>
      <c r="H811" s="157"/>
      <c r="I811" s="117"/>
      <c r="J811" s="117"/>
      <c r="K811" s="117"/>
      <c r="L811" s="117"/>
      <c r="M811" s="117"/>
      <c r="N811" s="117"/>
      <c r="O811" s="117"/>
      <c r="P811" s="117"/>
      <c r="Q811" s="117"/>
      <c r="R811" s="117"/>
      <c r="S811" s="117"/>
      <c r="T811" s="117"/>
      <c r="U811" s="117"/>
      <c r="V811" s="117"/>
    </row>
    <row r="812" spans="3:22" ht="15.75" customHeight="1">
      <c r="C812" s="117"/>
      <c r="D812" s="115"/>
      <c r="E812" s="115"/>
      <c r="F812" s="115"/>
      <c r="G812" s="117"/>
      <c r="H812" s="157"/>
      <c r="I812" s="117"/>
      <c r="J812" s="117"/>
      <c r="K812" s="117"/>
      <c r="L812" s="117"/>
      <c r="M812" s="117"/>
      <c r="N812" s="117"/>
      <c r="O812" s="117"/>
      <c r="P812" s="117"/>
      <c r="Q812" s="117"/>
      <c r="R812" s="117"/>
      <c r="S812" s="117"/>
      <c r="T812" s="117"/>
      <c r="U812" s="117"/>
      <c r="V812" s="117"/>
    </row>
    <row r="813" spans="3:22" ht="15.75" customHeight="1">
      <c r="C813" s="117"/>
      <c r="D813" s="115"/>
      <c r="E813" s="115"/>
      <c r="F813" s="115"/>
      <c r="G813" s="117"/>
      <c r="H813" s="157"/>
      <c r="I813" s="117"/>
      <c r="J813" s="117"/>
      <c r="K813" s="117"/>
      <c r="L813" s="117"/>
      <c r="M813" s="117"/>
      <c r="N813" s="117"/>
      <c r="O813" s="117"/>
      <c r="P813" s="117"/>
      <c r="Q813" s="117"/>
      <c r="R813" s="117"/>
      <c r="S813" s="117"/>
      <c r="T813" s="117"/>
      <c r="U813" s="117"/>
      <c r="V813" s="117"/>
    </row>
    <row r="814" spans="3:22" ht="15.75" customHeight="1">
      <c r="C814" s="117"/>
      <c r="D814" s="115"/>
      <c r="E814" s="115"/>
      <c r="F814" s="115"/>
      <c r="G814" s="117"/>
      <c r="H814" s="157"/>
      <c r="I814" s="117"/>
      <c r="J814" s="117"/>
      <c r="K814" s="117"/>
      <c r="L814" s="117"/>
      <c r="M814" s="117"/>
      <c r="N814" s="117"/>
      <c r="O814" s="117"/>
      <c r="P814" s="117"/>
      <c r="Q814" s="117"/>
      <c r="R814" s="117"/>
      <c r="S814" s="117"/>
      <c r="T814" s="117"/>
      <c r="U814" s="117"/>
      <c r="V814" s="117"/>
    </row>
    <row r="815" spans="3:22" ht="15.75" customHeight="1">
      <c r="C815" s="117"/>
      <c r="D815" s="115"/>
      <c r="E815" s="115"/>
      <c r="F815" s="115"/>
      <c r="G815" s="117"/>
      <c r="H815" s="157"/>
      <c r="I815" s="117"/>
      <c r="J815" s="117"/>
      <c r="K815" s="117"/>
      <c r="L815" s="117"/>
      <c r="M815" s="117"/>
      <c r="N815" s="117"/>
      <c r="O815" s="117"/>
      <c r="P815" s="117"/>
      <c r="Q815" s="117"/>
      <c r="R815" s="117"/>
      <c r="S815" s="117"/>
      <c r="T815" s="117"/>
      <c r="U815" s="117"/>
      <c r="V815" s="117"/>
    </row>
    <row r="816" spans="3:22" ht="15.75" customHeight="1">
      <c r="C816" s="117"/>
      <c r="D816" s="115"/>
      <c r="E816" s="115"/>
      <c r="F816" s="115"/>
      <c r="G816" s="117"/>
      <c r="H816" s="157"/>
      <c r="I816" s="117"/>
      <c r="J816" s="117"/>
      <c r="K816" s="117"/>
      <c r="L816" s="117"/>
      <c r="M816" s="117"/>
      <c r="N816" s="117"/>
      <c r="O816" s="117"/>
      <c r="P816" s="117"/>
      <c r="Q816" s="117"/>
      <c r="R816" s="117"/>
      <c r="S816" s="117"/>
      <c r="T816" s="117"/>
      <c r="U816" s="117"/>
      <c r="V816" s="117"/>
    </row>
    <row r="817" spans="3:22" ht="15.75" customHeight="1">
      <c r="C817" s="117"/>
      <c r="D817" s="115"/>
      <c r="E817" s="115"/>
      <c r="F817" s="115"/>
      <c r="G817" s="117"/>
      <c r="H817" s="157"/>
      <c r="I817" s="117"/>
      <c r="J817" s="117"/>
      <c r="K817" s="117"/>
      <c r="L817" s="117"/>
      <c r="M817" s="117"/>
      <c r="N817" s="117"/>
      <c r="O817" s="117"/>
      <c r="P817" s="117"/>
      <c r="Q817" s="117"/>
      <c r="R817" s="117"/>
      <c r="S817" s="117"/>
      <c r="T817" s="117"/>
      <c r="U817" s="117"/>
      <c r="V817" s="117"/>
    </row>
    <row r="818" spans="3:22" ht="15.75" customHeight="1">
      <c r="C818" s="117"/>
      <c r="D818" s="115"/>
      <c r="E818" s="115"/>
      <c r="F818" s="115"/>
      <c r="G818" s="117"/>
      <c r="H818" s="157"/>
      <c r="I818" s="117"/>
      <c r="J818" s="117"/>
      <c r="K818" s="117"/>
      <c r="L818" s="117"/>
      <c r="M818" s="117"/>
      <c r="N818" s="117"/>
      <c r="O818" s="117"/>
      <c r="P818" s="117"/>
      <c r="Q818" s="117"/>
      <c r="R818" s="117"/>
      <c r="S818" s="117"/>
      <c r="T818" s="117"/>
      <c r="U818" s="117"/>
      <c r="V818" s="117"/>
    </row>
    <row r="819" spans="3:22" ht="15.75" customHeight="1">
      <c r="C819" s="117"/>
      <c r="D819" s="115"/>
      <c r="E819" s="115"/>
      <c r="F819" s="115"/>
      <c r="G819" s="117"/>
      <c r="H819" s="157"/>
      <c r="I819" s="117"/>
      <c r="J819" s="117"/>
      <c r="K819" s="117"/>
      <c r="L819" s="117"/>
      <c r="M819" s="117"/>
      <c r="N819" s="117"/>
      <c r="O819" s="117"/>
      <c r="P819" s="117"/>
      <c r="Q819" s="117"/>
      <c r="R819" s="117"/>
      <c r="S819" s="117"/>
      <c r="T819" s="117"/>
      <c r="U819" s="117"/>
      <c r="V819" s="117"/>
    </row>
    <row r="820" spans="3:22" ht="15.75" customHeight="1">
      <c r="C820" s="117"/>
      <c r="D820" s="115"/>
      <c r="E820" s="115"/>
      <c r="F820" s="115"/>
      <c r="G820" s="117"/>
      <c r="H820" s="157"/>
      <c r="I820" s="117"/>
      <c r="J820" s="117"/>
      <c r="K820" s="117"/>
      <c r="L820" s="117"/>
      <c r="M820" s="117"/>
      <c r="N820" s="117"/>
      <c r="O820" s="117"/>
      <c r="P820" s="117"/>
      <c r="Q820" s="117"/>
      <c r="R820" s="117"/>
      <c r="S820" s="117"/>
      <c r="T820" s="117"/>
      <c r="U820" s="117"/>
      <c r="V820" s="117"/>
    </row>
    <row r="821" spans="3:22" ht="15.75" customHeight="1">
      <c r="C821" s="117"/>
      <c r="D821" s="115"/>
      <c r="E821" s="115"/>
      <c r="F821" s="115"/>
      <c r="G821" s="117"/>
      <c r="H821" s="157"/>
      <c r="I821" s="117"/>
      <c r="J821" s="117"/>
      <c r="K821" s="117"/>
      <c r="L821" s="117"/>
      <c r="M821" s="117"/>
      <c r="N821" s="117"/>
      <c r="O821" s="117"/>
      <c r="P821" s="117"/>
      <c r="Q821" s="117"/>
      <c r="R821" s="117"/>
      <c r="S821" s="117"/>
      <c r="T821" s="117"/>
      <c r="U821" s="117"/>
      <c r="V821" s="117"/>
    </row>
    <row r="822" spans="3:22" ht="15.75" customHeight="1">
      <c r="C822" s="117"/>
      <c r="D822" s="115"/>
      <c r="E822" s="115"/>
      <c r="F822" s="115"/>
      <c r="G822" s="117"/>
      <c r="H822" s="157"/>
      <c r="I822" s="117"/>
      <c r="J822" s="117"/>
      <c r="K822" s="117"/>
      <c r="L822" s="117"/>
      <c r="M822" s="117"/>
      <c r="N822" s="117"/>
      <c r="O822" s="117"/>
      <c r="P822" s="117"/>
      <c r="Q822" s="117"/>
      <c r="R822" s="117"/>
      <c r="S822" s="117"/>
      <c r="T822" s="117"/>
      <c r="U822" s="117"/>
      <c r="V822" s="117"/>
    </row>
    <row r="823" spans="3:22" ht="15.75" customHeight="1">
      <c r="C823" s="117"/>
      <c r="D823" s="115"/>
      <c r="E823" s="115"/>
      <c r="F823" s="115"/>
      <c r="G823" s="117"/>
      <c r="H823" s="157"/>
      <c r="I823" s="117"/>
      <c r="J823" s="117"/>
      <c r="K823" s="117"/>
      <c r="L823" s="117"/>
      <c r="M823" s="117"/>
      <c r="N823" s="117"/>
      <c r="O823" s="117"/>
      <c r="P823" s="117"/>
      <c r="Q823" s="117"/>
      <c r="R823" s="117"/>
      <c r="S823" s="117"/>
      <c r="T823" s="117"/>
      <c r="U823" s="117"/>
      <c r="V823" s="117"/>
    </row>
    <row r="824" spans="3:22" ht="15.75" customHeight="1">
      <c r="C824" s="117"/>
      <c r="D824" s="115"/>
      <c r="E824" s="115"/>
      <c r="F824" s="115"/>
      <c r="G824" s="117"/>
      <c r="H824" s="157"/>
      <c r="I824" s="117"/>
      <c r="J824" s="117"/>
      <c r="K824" s="117"/>
      <c r="L824" s="117"/>
      <c r="M824" s="117"/>
      <c r="N824" s="117"/>
      <c r="O824" s="117"/>
      <c r="P824" s="117"/>
      <c r="Q824" s="117"/>
      <c r="R824" s="117"/>
      <c r="S824" s="117"/>
      <c r="T824" s="117"/>
      <c r="U824" s="117"/>
      <c r="V824" s="117"/>
    </row>
    <row r="825" spans="3:22" ht="15.75" customHeight="1">
      <c r="C825" s="117"/>
      <c r="D825" s="115"/>
      <c r="E825" s="115"/>
      <c r="F825" s="115"/>
      <c r="G825" s="117"/>
      <c r="H825" s="157"/>
      <c r="I825" s="117"/>
      <c r="J825" s="117"/>
      <c r="K825" s="117"/>
      <c r="L825" s="117"/>
      <c r="M825" s="117"/>
      <c r="N825" s="117"/>
      <c r="O825" s="117"/>
      <c r="P825" s="117"/>
      <c r="Q825" s="117"/>
      <c r="R825" s="117"/>
      <c r="S825" s="117"/>
      <c r="T825" s="117"/>
      <c r="U825" s="117"/>
      <c r="V825" s="117"/>
    </row>
    <row r="826" spans="3:22" ht="15.75" customHeight="1">
      <c r="C826" s="117"/>
      <c r="D826" s="115"/>
      <c r="E826" s="115"/>
      <c r="F826" s="115"/>
      <c r="G826" s="117"/>
      <c r="H826" s="157"/>
      <c r="I826" s="117"/>
      <c r="J826" s="117"/>
      <c r="K826" s="117"/>
      <c r="L826" s="117"/>
      <c r="M826" s="117"/>
      <c r="N826" s="117"/>
      <c r="O826" s="117"/>
      <c r="P826" s="117"/>
      <c r="Q826" s="117"/>
      <c r="R826" s="117"/>
      <c r="S826" s="117"/>
      <c r="T826" s="117"/>
      <c r="U826" s="117"/>
      <c r="V826" s="117"/>
    </row>
    <row r="827" spans="3:22" ht="15.75" customHeight="1">
      <c r="C827" s="117"/>
      <c r="D827" s="115"/>
      <c r="E827" s="115"/>
      <c r="F827" s="115"/>
      <c r="G827" s="117"/>
      <c r="H827" s="157"/>
      <c r="I827" s="117"/>
      <c r="J827" s="117"/>
      <c r="K827" s="117"/>
      <c r="L827" s="117"/>
      <c r="M827" s="117"/>
      <c r="N827" s="117"/>
      <c r="O827" s="117"/>
      <c r="P827" s="117"/>
      <c r="Q827" s="117"/>
      <c r="R827" s="117"/>
      <c r="S827" s="117"/>
      <c r="T827" s="117"/>
      <c r="U827" s="117"/>
      <c r="V827" s="117"/>
    </row>
    <row r="828" spans="3:22" ht="15.75" customHeight="1">
      <c r="C828" s="117"/>
      <c r="D828" s="115"/>
      <c r="E828" s="115"/>
      <c r="F828" s="115"/>
      <c r="G828" s="117"/>
      <c r="H828" s="157"/>
      <c r="I828" s="117"/>
      <c r="J828" s="117"/>
      <c r="K828" s="117"/>
      <c r="L828" s="117"/>
      <c r="M828" s="117"/>
      <c r="N828" s="117"/>
      <c r="O828" s="117"/>
      <c r="P828" s="117"/>
      <c r="Q828" s="117"/>
      <c r="R828" s="117"/>
      <c r="S828" s="117"/>
      <c r="T828" s="117"/>
      <c r="U828" s="117"/>
      <c r="V828" s="117"/>
    </row>
    <row r="829" spans="3:22" ht="15.75" customHeight="1">
      <c r="C829" s="117"/>
      <c r="D829" s="115"/>
      <c r="E829" s="115"/>
      <c r="F829" s="115"/>
      <c r="G829" s="117"/>
      <c r="H829" s="157"/>
      <c r="I829" s="117"/>
      <c r="J829" s="117"/>
      <c r="K829" s="117"/>
      <c r="L829" s="117"/>
      <c r="M829" s="117"/>
      <c r="N829" s="117"/>
      <c r="O829" s="117"/>
      <c r="P829" s="117"/>
      <c r="Q829" s="117"/>
      <c r="R829" s="117"/>
      <c r="S829" s="117"/>
      <c r="T829" s="117"/>
      <c r="U829" s="117"/>
      <c r="V829" s="117"/>
    </row>
    <row r="830" spans="3:22" ht="15.75" customHeight="1">
      <c r="C830" s="117"/>
      <c r="D830" s="115"/>
      <c r="E830" s="115"/>
      <c r="F830" s="115"/>
      <c r="G830" s="117"/>
      <c r="H830" s="157"/>
      <c r="I830" s="117"/>
      <c r="J830" s="117"/>
      <c r="K830" s="117"/>
      <c r="L830" s="117"/>
      <c r="M830" s="117"/>
      <c r="N830" s="117"/>
      <c r="O830" s="117"/>
      <c r="P830" s="117"/>
      <c r="Q830" s="117"/>
      <c r="R830" s="117"/>
      <c r="S830" s="117"/>
      <c r="T830" s="117"/>
      <c r="U830" s="117"/>
      <c r="V830" s="117"/>
    </row>
    <row r="831" spans="3:22" ht="15.75" customHeight="1">
      <c r="C831" s="117"/>
      <c r="D831" s="115"/>
      <c r="E831" s="115"/>
      <c r="F831" s="115"/>
      <c r="G831" s="117"/>
      <c r="H831" s="157"/>
      <c r="I831" s="117"/>
      <c r="J831" s="117"/>
      <c r="K831" s="117"/>
      <c r="L831" s="117"/>
      <c r="M831" s="117"/>
      <c r="N831" s="117"/>
      <c r="O831" s="117"/>
      <c r="P831" s="117"/>
      <c r="Q831" s="117"/>
      <c r="R831" s="117"/>
      <c r="S831" s="117"/>
      <c r="T831" s="117"/>
      <c r="U831" s="117"/>
      <c r="V831" s="117"/>
    </row>
    <row r="832" spans="3:22" ht="15.75" customHeight="1">
      <c r="C832" s="117"/>
      <c r="D832" s="115"/>
      <c r="E832" s="115"/>
      <c r="F832" s="115"/>
      <c r="G832" s="117"/>
      <c r="H832" s="157"/>
      <c r="I832" s="117"/>
      <c r="J832" s="117"/>
      <c r="K832" s="117"/>
      <c r="L832" s="117"/>
      <c r="M832" s="117"/>
      <c r="N832" s="117"/>
      <c r="O832" s="117"/>
      <c r="P832" s="117"/>
      <c r="Q832" s="117"/>
      <c r="R832" s="117"/>
      <c r="S832" s="117"/>
      <c r="T832" s="117"/>
      <c r="U832" s="117"/>
      <c r="V832" s="117"/>
    </row>
    <row r="833" spans="3:22" ht="15.75" customHeight="1">
      <c r="C833" s="117"/>
      <c r="D833" s="115"/>
      <c r="E833" s="115"/>
      <c r="F833" s="115"/>
      <c r="G833" s="117"/>
      <c r="H833" s="157"/>
      <c r="I833" s="117"/>
      <c r="J833" s="117"/>
      <c r="K833" s="117"/>
      <c r="L833" s="117"/>
      <c r="M833" s="117"/>
      <c r="N833" s="117"/>
      <c r="O833" s="117"/>
      <c r="P833" s="117"/>
      <c r="Q833" s="117"/>
      <c r="R833" s="117"/>
      <c r="S833" s="117"/>
      <c r="T833" s="117"/>
      <c r="U833" s="117"/>
      <c r="V833" s="117"/>
    </row>
    <row r="834" spans="3:22" ht="15.75" customHeight="1">
      <c r="C834" s="117"/>
      <c r="D834" s="115"/>
      <c r="E834" s="115"/>
      <c r="F834" s="115"/>
      <c r="G834" s="117"/>
      <c r="H834" s="157"/>
      <c r="I834" s="117"/>
      <c r="J834" s="117"/>
      <c r="K834" s="117"/>
      <c r="L834" s="117"/>
      <c r="M834" s="117"/>
      <c r="N834" s="117"/>
      <c r="O834" s="117"/>
      <c r="P834" s="117"/>
      <c r="Q834" s="117"/>
      <c r="R834" s="117"/>
      <c r="S834" s="117"/>
      <c r="T834" s="117"/>
      <c r="U834" s="117"/>
      <c r="V834" s="117"/>
    </row>
    <row r="835" spans="3:22" ht="15.75" customHeight="1">
      <c r="C835" s="117"/>
      <c r="D835" s="115"/>
      <c r="E835" s="115"/>
      <c r="F835" s="115"/>
      <c r="G835" s="117"/>
      <c r="H835" s="157"/>
      <c r="I835" s="117"/>
      <c r="J835" s="117"/>
      <c r="K835" s="117"/>
      <c r="L835" s="117"/>
      <c r="M835" s="117"/>
      <c r="N835" s="117"/>
      <c r="O835" s="117"/>
      <c r="P835" s="117"/>
      <c r="Q835" s="117"/>
      <c r="R835" s="117"/>
      <c r="S835" s="117"/>
      <c r="T835" s="117"/>
      <c r="U835" s="117"/>
      <c r="V835" s="117"/>
    </row>
    <row r="836" spans="3:22" ht="15.75" customHeight="1">
      <c r="C836" s="117"/>
      <c r="D836" s="115"/>
      <c r="E836" s="115"/>
      <c r="F836" s="115"/>
      <c r="G836" s="117"/>
      <c r="H836" s="157"/>
      <c r="I836" s="117"/>
      <c r="J836" s="117"/>
      <c r="K836" s="117"/>
      <c r="L836" s="117"/>
      <c r="M836" s="117"/>
      <c r="N836" s="117"/>
      <c r="O836" s="117"/>
      <c r="P836" s="117"/>
      <c r="Q836" s="117"/>
      <c r="R836" s="117"/>
      <c r="S836" s="117"/>
      <c r="T836" s="117"/>
      <c r="U836" s="117"/>
      <c r="V836" s="117"/>
    </row>
    <row r="837" spans="3:22" ht="15.75" customHeight="1">
      <c r="C837" s="117"/>
      <c r="D837" s="115"/>
      <c r="E837" s="115"/>
      <c r="F837" s="115"/>
      <c r="G837" s="117"/>
      <c r="H837" s="157"/>
      <c r="I837" s="117"/>
      <c r="J837" s="117"/>
      <c r="K837" s="117"/>
      <c r="L837" s="117"/>
      <c r="M837" s="117"/>
      <c r="N837" s="117"/>
      <c r="O837" s="117"/>
      <c r="P837" s="117"/>
      <c r="Q837" s="117"/>
      <c r="R837" s="117"/>
      <c r="S837" s="117"/>
      <c r="T837" s="117"/>
      <c r="U837" s="117"/>
      <c r="V837" s="117"/>
    </row>
    <row r="838" spans="3:22" ht="15.75" customHeight="1">
      <c r="C838" s="117"/>
      <c r="D838" s="115"/>
      <c r="E838" s="115"/>
      <c r="F838" s="115"/>
      <c r="G838" s="117"/>
      <c r="H838" s="157"/>
      <c r="I838" s="117"/>
      <c r="J838" s="117"/>
      <c r="K838" s="117"/>
      <c r="L838" s="117"/>
      <c r="M838" s="117"/>
      <c r="N838" s="117"/>
      <c r="O838" s="117"/>
      <c r="P838" s="117"/>
      <c r="Q838" s="117"/>
      <c r="R838" s="117"/>
      <c r="S838" s="117"/>
      <c r="T838" s="117"/>
      <c r="U838" s="117"/>
      <c r="V838" s="117"/>
    </row>
    <row r="839" spans="3:22" ht="15.75" customHeight="1">
      <c r="C839" s="117"/>
      <c r="D839" s="115"/>
      <c r="E839" s="115"/>
      <c r="F839" s="115"/>
      <c r="G839" s="117"/>
      <c r="H839" s="157"/>
      <c r="I839" s="117"/>
      <c r="J839" s="117"/>
      <c r="K839" s="117"/>
      <c r="L839" s="117"/>
      <c r="M839" s="117"/>
      <c r="N839" s="117"/>
      <c r="O839" s="117"/>
      <c r="P839" s="117"/>
      <c r="Q839" s="117"/>
      <c r="R839" s="117"/>
      <c r="S839" s="117"/>
      <c r="T839" s="117"/>
      <c r="U839" s="117"/>
      <c r="V839" s="117"/>
    </row>
    <row r="840" spans="3:22" ht="15.75" customHeight="1">
      <c r="C840" s="117"/>
      <c r="D840" s="115"/>
      <c r="E840" s="115"/>
      <c r="F840" s="115"/>
      <c r="G840" s="117"/>
      <c r="H840" s="157"/>
      <c r="I840" s="117"/>
      <c r="J840" s="117"/>
      <c r="K840" s="117"/>
      <c r="L840" s="117"/>
      <c r="M840" s="117"/>
      <c r="N840" s="117"/>
      <c r="O840" s="117"/>
      <c r="P840" s="117"/>
      <c r="Q840" s="117"/>
      <c r="R840" s="117"/>
      <c r="S840" s="117"/>
      <c r="T840" s="117"/>
      <c r="U840" s="117"/>
      <c r="V840" s="117"/>
    </row>
    <row r="841" spans="3:22" ht="15.75" customHeight="1">
      <c r="C841" s="117"/>
      <c r="D841" s="115"/>
      <c r="E841" s="115"/>
      <c r="F841" s="115"/>
      <c r="G841" s="117"/>
      <c r="H841" s="157"/>
      <c r="I841" s="117"/>
      <c r="J841" s="117"/>
      <c r="K841" s="117"/>
      <c r="L841" s="117"/>
      <c r="M841" s="117"/>
      <c r="N841" s="117"/>
      <c r="O841" s="117"/>
      <c r="P841" s="117"/>
      <c r="Q841" s="117"/>
      <c r="R841" s="117"/>
      <c r="S841" s="117"/>
      <c r="T841" s="117"/>
      <c r="U841" s="117"/>
      <c r="V841" s="117"/>
    </row>
    <row r="842" spans="3:22" ht="15.75" customHeight="1">
      <c r="C842" s="117"/>
      <c r="D842" s="115"/>
      <c r="E842" s="115"/>
      <c r="F842" s="115"/>
      <c r="G842" s="117"/>
      <c r="H842" s="157"/>
      <c r="I842" s="117"/>
      <c r="J842" s="117"/>
      <c r="K842" s="117"/>
      <c r="L842" s="117"/>
      <c r="M842" s="117"/>
      <c r="N842" s="117"/>
      <c r="O842" s="117"/>
      <c r="P842" s="117"/>
      <c r="Q842" s="117"/>
      <c r="R842" s="117"/>
      <c r="S842" s="117"/>
      <c r="T842" s="117"/>
      <c r="U842" s="117"/>
      <c r="V842" s="117"/>
    </row>
    <row r="843" spans="3:22" ht="15.75" customHeight="1">
      <c r="C843" s="117"/>
      <c r="D843" s="115"/>
      <c r="E843" s="115"/>
      <c r="F843" s="115"/>
      <c r="G843" s="117"/>
      <c r="H843" s="157"/>
      <c r="I843" s="117"/>
      <c r="J843" s="117"/>
      <c r="K843" s="117"/>
      <c r="L843" s="117"/>
      <c r="M843" s="117"/>
      <c r="N843" s="117"/>
      <c r="O843" s="117"/>
      <c r="P843" s="117"/>
      <c r="Q843" s="117"/>
      <c r="R843" s="117"/>
      <c r="S843" s="117"/>
      <c r="T843" s="117"/>
      <c r="U843" s="117"/>
      <c r="V843" s="117"/>
    </row>
    <row r="844" spans="3:22" ht="15.75" customHeight="1">
      <c r="C844" s="117"/>
      <c r="D844" s="115"/>
      <c r="E844" s="115"/>
      <c r="F844" s="115"/>
      <c r="G844" s="117"/>
      <c r="H844" s="157"/>
      <c r="I844" s="117"/>
      <c r="J844" s="117"/>
      <c r="K844" s="117"/>
      <c r="L844" s="117"/>
      <c r="M844" s="117"/>
      <c r="N844" s="117"/>
      <c r="O844" s="117"/>
      <c r="P844" s="117"/>
      <c r="Q844" s="117"/>
      <c r="R844" s="117"/>
      <c r="S844" s="117"/>
      <c r="T844" s="117"/>
      <c r="U844" s="117"/>
      <c r="V844" s="117"/>
    </row>
    <row r="845" spans="3:22" ht="15.75" customHeight="1">
      <c r="C845" s="117"/>
      <c r="D845" s="115"/>
      <c r="E845" s="115"/>
      <c r="F845" s="115"/>
      <c r="G845" s="117"/>
      <c r="H845" s="157"/>
      <c r="I845" s="117"/>
      <c r="J845" s="117"/>
      <c r="K845" s="117"/>
      <c r="L845" s="117"/>
      <c r="M845" s="117"/>
      <c r="N845" s="117"/>
      <c r="O845" s="117"/>
      <c r="P845" s="117"/>
      <c r="Q845" s="117"/>
      <c r="R845" s="117"/>
      <c r="S845" s="117"/>
      <c r="T845" s="117"/>
      <c r="U845" s="117"/>
      <c r="V845" s="117"/>
    </row>
    <row r="846" spans="3:22" ht="15.75" customHeight="1">
      <c r="C846" s="117"/>
      <c r="D846" s="115"/>
      <c r="E846" s="115"/>
      <c r="F846" s="115"/>
      <c r="G846" s="117"/>
      <c r="H846" s="157"/>
      <c r="I846" s="117"/>
      <c r="J846" s="117"/>
      <c r="K846" s="117"/>
      <c r="L846" s="117"/>
      <c r="M846" s="117"/>
      <c r="N846" s="117"/>
      <c r="O846" s="117"/>
      <c r="P846" s="117"/>
      <c r="Q846" s="117"/>
      <c r="R846" s="117"/>
      <c r="S846" s="117"/>
      <c r="T846" s="117"/>
      <c r="U846" s="117"/>
      <c r="V846" s="117"/>
    </row>
    <row r="847" spans="3:22" ht="15.75" customHeight="1">
      <c r="C847" s="117"/>
      <c r="D847" s="115"/>
      <c r="E847" s="115"/>
      <c r="F847" s="115"/>
      <c r="G847" s="117"/>
      <c r="H847" s="157"/>
      <c r="I847" s="117"/>
      <c r="J847" s="117"/>
      <c r="K847" s="117"/>
      <c r="L847" s="117"/>
      <c r="M847" s="117"/>
      <c r="N847" s="117"/>
      <c r="O847" s="117"/>
      <c r="P847" s="117"/>
      <c r="Q847" s="117"/>
      <c r="R847" s="117"/>
      <c r="S847" s="117"/>
      <c r="T847" s="117"/>
      <c r="U847" s="117"/>
      <c r="V847" s="117"/>
    </row>
    <row r="848" spans="3:22" ht="15.75" customHeight="1">
      <c r="C848" s="117"/>
      <c r="D848" s="115"/>
      <c r="E848" s="115"/>
      <c r="F848" s="115"/>
      <c r="G848" s="117"/>
      <c r="H848" s="157"/>
      <c r="I848" s="117"/>
      <c r="J848" s="117"/>
      <c r="K848" s="117"/>
      <c r="L848" s="117"/>
      <c r="M848" s="117"/>
      <c r="N848" s="117"/>
      <c r="O848" s="117"/>
      <c r="P848" s="117"/>
      <c r="Q848" s="117"/>
      <c r="R848" s="117"/>
      <c r="S848" s="117"/>
      <c r="T848" s="117"/>
      <c r="U848" s="117"/>
      <c r="V848" s="117"/>
    </row>
    <row r="849" spans="3:22" ht="15.75" customHeight="1">
      <c r="C849" s="117"/>
      <c r="D849" s="115"/>
      <c r="E849" s="115"/>
      <c r="F849" s="115"/>
      <c r="G849" s="117"/>
      <c r="H849" s="157"/>
      <c r="I849" s="117"/>
      <c r="J849" s="117"/>
      <c r="K849" s="117"/>
      <c r="L849" s="117"/>
      <c r="M849" s="117"/>
      <c r="N849" s="117"/>
      <c r="O849" s="117"/>
      <c r="P849" s="117"/>
      <c r="Q849" s="117"/>
      <c r="R849" s="117"/>
      <c r="S849" s="117"/>
      <c r="T849" s="117"/>
      <c r="U849" s="117"/>
      <c r="V849" s="117"/>
    </row>
    <row r="850" spans="3:22" ht="15.75" customHeight="1">
      <c r="C850" s="117"/>
      <c r="D850" s="115"/>
      <c r="E850" s="115"/>
      <c r="F850" s="115"/>
      <c r="G850" s="117"/>
      <c r="H850" s="157"/>
      <c r="I850" s="117"/>
      <c r="J850" s="117"/>
      <c r="K850" s="117"/>
      <c r="L850" s="117"/>
      <c r="M850" s="117"/>
      <c r="N850" s="117"/>
      <c r="O850" s="117"/>
      <c r="P850" s="117"/>
      <c r="Q850" s="117"/>
      <c r="R850" s="117"/>
      <c r="S850" s="117"/>
      <c r="T850" s="117"/>
      <c r="U850" s="117"/>
      <c r="V850" s="117"/>
    </row>
    <row r="851" spans="3:22" ht="15.75" customHeight="1">
      <c r="C851" s="117"/>
      <c r="D851" s="115"/>
      <c r="E851" s="115"/>
      <c r="F851" s="115"/>
      <c r="G851" s="117"/>
      <c r="H851" s="157"/>
      <c r="I851" s="117"/>
      <c r="J851" s="117"/>
      <c r="K851" s="117"/>
      <c r="L851" s="117"/>
      <c r="M851" s="117"/>
      <c r="N851" s="117"/>
      <c r="O851" s="117"/>
      <c r="P851" s="117"/>
      <c r="Q851" s="117"/>
      <c r="R851" s="117"/>
      <c r="S851" s="117"/>
      <c r="T851" s="117"/>
      <c r="U851" s="117"/>
      <c r="V851" s="117"/>
    </row>
    <row r="852" spans="3:22" ht="15.75" customHeight="1">
      <c r="C852" s="117"/>
      <c r="D852" s="115"/>
      <c r="E852" s="115"/>
      <c r="F852" s="115"/>
      <c r="G852" s="117"/>
      <c r="H852" s="157"/>
      <c r="I852" s="117"/>
      <c r="J852" s="117"/>
      <c r="K852" s="117"/>
      <c r="L852" s="117"/>
      <c r="M852" s="117"/>
      <c r="N852" s="117"/>
      <c r="O852" s="117"/>
      <c r="P852" s="117"/>
      <c r="Q852" s="117"/>
      <c r="R852" s="117"/>
      <c r="S852" s="117"/>
      <c r="T852" s="117"/>
      <c r="U852" s="117"/>
      <c r="V852" s="117"/>
    </row>
    <row r="853" spans="3:22" ht="15.75" customHeight="1">
      <c r="C853" s="117"/>
      <c r="D853" s="115"/>
      <c r="E853" s="115"/>
      <c r="F853" s="115"/>
      <c r="G853" s="117"/>
      <c r="H853" s="157"/>
      <c r="I853" s="117"/>
      <c r="J853" s="117"/>
      <c r="K853" s="117"/>
      <c r="L853" s="117"/>
      <c r="M853" s="117"/>
      <c r="N853" s="117"/>
      <c r="O853" s="117"/>
      <c r="P853" s="117"/>
      <c r="Q853" s="117"/>
      <c r="R853" s="117"/>
      <c r="S853" s="117"/>
      <c r="T853" s="117"/>
      <c r="U853" s="117"/>
      <c r="V853" s="117"/>
    </row>
    <row r="854" spans="3:22" ht="15.75" customHeight="1">
      <c r="C854" s="117"/>
      <c r="D854" s="115"/>
      <c r="E854" s="115"/>
      <c r="F854" s="115"/>
      <c r="G854" s="117"/>
      <c r="H854" s="157"/>
      <c r="I854" s="117"/>
      <c r="J854" s="117"/>
      <c r="K854" s="117"/>
      <c r="L854" s="117"/>
      <c r="M854" s="117"/>
      <c r="N854" s="117"/>
      <c r="O854" s="117"/>
      <c r="P854" s="117"/>
      <c r="Q854" s="117"/>
      <c r="R854" s="117"/>
      <c r="S854" s="117"/>
      <c r="T854" s="117"/>
      <c r="U854" s="117"/>
      <c r="V854" s="117"/>
    </row>
    <row r="855" spans="3:22" ht="15.75" customHeight="1">
      <c r="C855" s="117"/>
      <c r="D855" s="115"/>
      <c r="E855" s="115"/>
      <c r="F855" s="115"/>
      <c r="G855" s="117"/>
      <c r="H855" s="157"/>
      <c r="I855" s="117"/>
      <c r="J855" s="117"/>
      <c r="K855" s="117"/>
      <c r="L855" s="117"/>
      <c r="M855" s="117"/>
      <c r="N855" s="117"/>
      <c r="O855" s="117"/>
      <c r="P855" s="117"/>
      <c r="Q855" s="117"/>
      <c r="R855" s="117"/>
      <c r="S855" s="117"/>
      <c r="T855" s="117"/>
      <c r="U855" s="117"/>
      <c r="V855" s="117"/>
    </row>
    <row r="856" spans="3:22" ht="15.75" customHeight="1">
      <c r="C856" s="117"/>
      <c r="D856" s="115"/>
      <c r="E856" s="115"/>
      <c r="F856" s="115"/>
      <c r="G856" s="117"/>
      <c r="H856" s="157"/>
      <c r="I856" s="117"/>
      <c r="J856" s="117"/>
      <c r="K856" s="117"/>
      <c r="L856" s="117"/>
      <c r="M856" s="117"/>
      <c r="N856" s="117"/>
      <c r="O856" s="117"/>
      <c r="P856" s="117"/>
      <c r="Q856" s="117"/>
      <c r="R856" s="117"/>
      <c r="S856" s="117"/>
      <c r="T856" s="117"/>
      <c r="U856" s="117"/>
      <c r="V856" s="117"/>
    </row>
    <row r="857" spans="3:22" ht="15.75" customHeight="1">
      <c r="C857" s="117"/>
      <c r="D857" s="115"/>
      <c r="E857" s="115"/>
      <c r="F857" s="115"/>
      <c r="G857" s="117"/>
      <c r="H857" s="157"/>
      <c r="I857" s="117"/>
      <c r="J857" s="117"/>
      <c r="K857" s="117"/>
      <c r="L857" s="117"/>
      <c r="M857" s="117"/>
      <c r="N857" s="117"/>
      <c r="O857" s="117"/>
      <c r="P857" s="117"/>
      <c r="Q857" s="117"/>
      <c r="R857" s="117"/>
      <c r="S857" s="117"/>
      <c r="T857" s="117"/>
      <c r="U857" s="117"/>
      <c r="V857" s="117"/>
    </row>
    <row r="858" spans="3:22" ht="15.75" customHeight="1">
      <c r="C858" s="117"/>
      <c r="D858" s="115"/>
      <c r="E858" s="115"/>
      <c r="F858" s="115"/>
      <c r="G858" s="117"/>
      <c r="H858" s="157"/>
      <c r="I858" s="117"/>
      <c r="J858" s="117"/>
      <c r="K858" s="117"/>
      <c r="L858" s="117"/>
      <c r="M858" s="117"/>
      <c r="N858" s="117"/>
      <c r="O858" s="117"/>
      <c r="P858" s="117"/>
      <c r="Q858" s="117"/>
      <c r="R858" s="117"/>
      <c r="S858" s="117"/>
      <c r="T858" s="117"/>
      <c r="U858" s="117"/>
      <c r="V858" s="117"/>
    </row>
    <row r="859" spans="3:22" ht="15.75" customHeight="1">
      <c r="C859" s="117"/>
      <c r="D859" s="115"/>
      <c r="E859" s="115"/>
      <c r="F859" s="115"/>
      <c r="G859" s="117"/>
      <c r="H859" s="157"/>
      <c r="I859" s="117"/>
      <c r="J859" s="117"/>
      <c r="K859" s="117"/>
      <c r="L859" s="117"/>
      <c r="M859" s="117"/>
      <c r="N859" s="117"/>
      <c r="O859" s="117"/>
      <c r="P859" s="117"/>
      <c r="Q859" s="117"/>
      <c r="R859" s="117"/>
      <c r="S859" s="117"/>
      <c r="T859" s="117"/>
      <c r="U859" s="117"/>
      <c r="V859" s="117"/>
    </row>
    <row r="860" spans="3:22" ht="15.75" customHeight="1">
      <c r="C860" s="117"/>
      <c r="D860" s="115"/>
      <c r="E860" s="115"/>
      <c r="F860" s="115"/>
      <c r="G860" s="117"/>
      <c r="H860" s="157"/>
      <c r="I860" s="117"/>
      <c r="J860" s="117"/>
      <c r="K860" s="117"/>
      <c r="L860" s="117"/>
      <c r="M860" s="117"/>
      <c r="N860" s="117"/>
      <c r="O860" s="117"/>
      <c r="P860" s="117"/>
      <c r="Q860" s="117"/>
      <c r="R860" s="117"/>
      <c r="S860" s="117"/>
      <c r="T860" s="117"/>
      <c r="U860" s="117"/>
      <c r="V860" s="117"/>
    </row>
    <row r="861" spans="3:22" ht="15.75" customHeight="1">
      <c r="C861" s="117"/>
      <c r="D861" s="115"/>
      <c r="E861" s="115"/>
      <c r="F861" s="115"/>
      <c r="G861" s="117"/>
      <c r="H861" s="157"/>
      <c r="I861" s="117"/>
      <c r="J861" s="117"/>
      <c r="K861" s="117"/>
      <c r="L861" s="117"/>
      <c r="M861" s="117"/>
      <c r="N861" s="117"/>
      <c r="O861" s="117"/>
      <c r="P861" s="117"/>
      <c r="Q861" s="117"/>
      <c r="R861" s="117"/>
      <c r="S861" s="117"/>
      <c r="T861" s="117"/>
      <c r="U861" s="117"/>
      <c r="V861" s="117"/>
    </row>
    <row r="862" spans="3:22" ht="15.75" customHeight="1">
      <c r="C862" s="117"/>
      <c r="D862" s="115"/>
      <c r="E862" s="115"/>
      <c r="F862" s="115"/>
      <c r="G862" s="117"/>
      <c r="H862" s="157"/>
      <c r="I862" s="117"/>
      <c r="J862" s="117"/>
      <c r="K862" s="117"/>
      <c r="L862" s="117"/>
      <c r="M862" s="117"/>
      <c r="N862" s="117"/>
      <c r="O862" s="117"/>
      <c r="P862" s="117"/>
      <c r="Q862" s="117"/>
      <c r="R862" s="117"/>
      <c r="S862" s="117"/>
      <c r="T862" s="117"/>
      <c r="U862" s="117"/>
      <c r="V862" s="117"/>
    </row>
    <row r="863" spans="3:22" ht="15.75" customHeight="1">
      <c r="C863" s="117"/>
      <c r="D863" s="115"/>
      <c r="E863" s="115"/>
      <c r="F863" s="115"/>
      <c r="G863" s="117"/>
      <c r="H863" s="157"/>
      <c r="I863" s="117"/>
      <c r="J863" s="117"/>
      <c r="K863" s="117"/>
      <c r="L863" s="117"/>
      <c r="M863" s="117"/>
      <c r="N863" s="117"/>
      <c r="O863" s="117"/>
      <c r="P863" s="117"/>
      <c r="Q863" s="117"/>
      <c r="R863" s="117"/>
      <c r="S863" s="117"/>
      <c r="T863" s="117"/>
      <c r="U863" s="117"/>
      <c r="V863" s="117"/>
    </row>
    <row r="864" spans="3:22" ht="15.75" customHeight="1">
      <c r="C864" s="117"/>
      <c r="D864" s="115"/>
      <c r="E864" s="115"/>
      <c r="F864" s="115"/>
      <c r="G864" s="117"/>
      <c r="H864" s="157"/>
      <c r="I864" s="117"/>
      <c r="J864" s="117"/>
      <c r="K864" s="117"/>
      <c r="L864" s="117"/>
      <c r="M864" s="117"/>
      <c r="N864" s="117"/>
      <c r="O864" s="117"/>
      <c r="P864" s="117"/>
      <c r="Q864" s="117"/>
      <c r="R864" s="117"/>
      <c r="S864" s="117"/>
      <c r="T864" s="117"/>
      <c r="U864" s="117"/>
      <c r="V864" s="117"/>
    </row>
    <row r="865" spans="3:22" ht="15.75" customHeight="1">
      <c r="C865" s="117"/>
      <c r="D865" s="115"/>
      <c r="E865" s="115"/>
      <c r="F865" s="115"/>
      <c r="G865" s="117"/>
      <c r="H865" s="157"/>
      <c r="I865" s="117"/>
      <c r="J865" s="117"/>
      <c r="K865" s="117"/>
      <c r="L865" s="117"/>
      <c r="M865" s="117"/>
      <c r="N865" s="117"/>
      <c r="O865" s="117"/>
      <c r="P865" s="117"/>
      <c r="Q865" s="117"/>
      <c r="R865" s="117"/>
      <c r="S865" s="117"/>
      <c r="T865" s="117"/>
      <c r="U865" s="117"/>
      <c r="V865" s="117"/>
    </row>
    <row r="866" spans="3:22" ht="15.75" customHeight="1">
      <c r="C866" s="117"/>
      <c r="D866" s="115"/>
      <c r="E866" s="115"/>
      <c r="F866" s="115"/>
      <c r="G866" s="117"/>
      <c r="H866" s="157"/>
      <c r="I866" s="117"/>
      <c r="J866" s="117"/>
      <c r="K866" s="117"/>
      <c r="L866" s="117"/>
      <c r="M866" s="117"/>
      <c r="N866" s="117"/>
      <c r="O866" s="117"/>
      <c r="P866" s="117"/>
      <c r="Q866" s="117"/>
      <c r="R866" s="117"/>
      <c r="S866" s="117"/>
      <c r="T866" s="117"/>
      <c r="U866" s="117"/>
      <c r="V866" s="117"/>
    </row>
    <row r="867" spans="3:22" ht="15.75" customHeight="1">
      <c r="C867" s="117"/>
      <c r="D867" s="115"/>
      <c r="E867" s="115"/>
      <c r="F867" s="115"/>
      <c r="G867" s="117"/>
      <c r="H867" s="157"/>
      <c r="I867" s="117"/>
      <c r="J867" s="117"/>
      <c r="K867" s="117"/>
      <c r="L867" s="117"/>
      <c r="M867" s="117"/>
      <c r="N867" s="117"/>
      <c r="O867" s="117"/>
      <c r="P867" s="117"/>
      <c r="Q867" s="117"/>
      <c r="R867" s="117"/>
      <c r="S867" s="117"/>
      <c r="T867" s="117"/>
      <c r="U867" s="117"/>
      <c r="V867" s="117"/>
    </row>
    <row r="868" spans="3:22" ht="15.75" customHeight="1">
      <c r="C868" s="117"/>
      <c r="D868" s="115"/>
      <c r="E868" s="115"/>
      <c r="F868" s="115"/>
      <c r="G868" s="117"/>
      <c r="H868" s="157"/>
      <c r="I868" s="117"/>
      <c r="J868" s="117"/>
      <c r="K868" s="117"/>
      <c r="L868" s="117"/>
      <c r="M868" s="117"/>
      <c r="N868" s="117"/>
      <c r="O868" s="117"/>
      <c r="P868" s="117"/>
      <c r="Q868" s="117"/>
      <c r="R868" s="117"/>
      <c r="S868" s="117"/>
      <c r="T868" s="117"/>
      <c r="U868" s="117"/>
      <c r="V868" s="117"/>
    </row>
    <row r="869" spans="3:22" ht="15.75" customHeight="1">
      <c r="C869" s="117"/>
      <c r="D869" s="115"/>
      <c r="E869" s="115"/>
      <c r="F869" s="115"/>
      <c r="G869" s="117"/>
      <c r="H869" s="157"/>
      <c r="I869" s="117"/>
      <c r="J869" s="117"/>
      <c r="K869" s="117"/>
      <c r="L869" s="117"/>
      <c r="M869" s="117"/>
      <c r="N869" s="117"/>
      <c r="O869" s="117"/>
      <c r="P869" s="117"/>
      <c r="Q869" s="117"/>
      <c r="R869" s="117"/>
      <c r="S869" s="117"/>
      <c r="T869" s="117"/>
      <c r="U869" s="117"/>
      <c r="V869" s="117"/>
    </row>
    <row r="870" spans="3:22" ht="15.75" customHeight="1">
      <c r="C870" s="117"/>
      <c r="D870" s="115"/>
      <c r="E870" s="115"/>
      <c r="F870" s="115"/>
      <c r="G870" s="117"/>
      <c r="H870" s="157"/>
      <c r="I870" s="117"/>
      <c r="J870" s="117"/>
      <c r="K870" s="117"/>
      <c r="L870" s="117"/>
      <c r="M870" s="117"/>
      <c r="N870" s="117"/>
      <c r="O870" s="117"/>
      <c r="P870" s="117"/>
      <c r="Q870" s="117"/>
      <c r="R870" s="117"/>
      <c r="S870" s="117"/>
      <c r="T870" s="117"/>
      <c r="U870" s="117"/>
      <c r="V870" s="117"/>
    </row>
    <row r="871" spans="3:22" ht="15.75" customHeight="1">
      <c r="C871" s="117"/>
      <c r="D871" s="115"/>
      <c r="E871" s="115"/>
      <c r="F871" s="115"/>
      <c r="G871" s="117"/>
      <c r="H871" s="157"/>
      <c r="I871" s="117"/>
      <c r="J871" s="117"/>
      <c r="K871" s="117"/>
      <c r="L871" s="117"/>
      <c r="M871" s="117"/>
      <c r="N871" s="117"/>
      <c r="O871" s="117"/>
      <c r="P871" s="117"/>
      <c r="Q871" s="117"/>
      <c r="R871" s="117"/>
      <c r="S871" s="117"/>
      <c r="T871" s="117"/>
      <c r="U871" s="117"/>
      <c r="V871" s="117"/>
    </row>
    <row r="872" spans="3:22" ht="15.75" customHeight="1">
      <c r="C872" s="117"/>
      <c r="D872" s="115"/>
      <c r="E872" s="115"/>
      <c r="F872" s="115"/>
      <c r="G872" s="117"/>
      <c r="H872" s="157"/>
      <c r="I872" s="117"/>
      <c r="J872" s="117"/>
      <c r="K872" s="117"/>
      <c r="L872" s="117"/>
      <c r="M872" s="117"/>
      <c r="N872" s="117"/>
      <c r="O872" s="117"/>
      <c r="P872" s="117"/>
      <c r="Q872" s="117"/>
      <c r="R872" s="117"/>
      <c r="S872" s="117"/>
      <c r="T872" s="117"/>
      <c r="U872" s="117"/>
      <c r="V872" s="117"/>
    </row>
    <row r="873" spans="3:22" ht="15.75" customHeight="1">
      <c r="C873" s="117"/>
      <c r="D873" s="115"/>
      <c r="E873" s="115"/>
      <c r="F873" s="115"/>
      <c r="G873" s="117"/>
      <c r="H873" s="157"/>
      <c r="I873" s="117"/>
      <c r="J873" s="117"/>
      <c r="K873" s="117"/>
      <c r="L873" s="117"/>
      <c r="M873" s="117"/>
      <c r="N873" s="117"/>
      <c r="O873" s="117"/>
      <c r="P873" s="117"/>
      <c r="Q873" s="117"/>
      <c r="R873" s="117"/>
      <c r="S873" s="117"/>
      <c r="T873" s="117"/>
      <c r="U873" s="117"/>
      <c r="V873" s="117"/>
    </row>
    <row r="874" spans="3:22" ht="15.75" customHeight="1">
      <c r="C874" s="117"/>
      <c r="D874" s="115"/>
      <c r="E874" s="115"/>
      <c r="F874" s="115"/>
      <c r="G874" s="117"/>
      <c r="H874" s="157"/>
      <c r="I874" s="117"/>
      <c r="J874" s="117"/>
      <c r="K874" s="117"/>
      <c r="L874" s="117"/>
      <c r="M874" s="117"/>
      <c r="N874" s="117"/>
      <c r="O874" s="117"/>
      <c r="P874" s="117"/>
      <c r="Q874" s="117"/>
      <c r="R874" s="117"/>
      <c r="S874" s="117"/>
      <c r="T874" s="117"/>
      <c r="U874" s="117"/>
      <c r="V874" s="117"/>
    </row>
    <row r="875" spans="3:22" ht="15.75" customHeight="1">
      <c r="C875" s="117"/>
      <c r="D875" s="115"/>
      <c r="E875" s="115"/>
      <c r="F875" s="115"/>
      <c r="G875" s="117"/>
      <c r="H875" s="157"/>
      <c r="I875" s="117"/>
      <c r="J875" s="117"/>
      <c r="K875" s="117"/>
      <c r="L875" s="117"/>
      <c r="M875" s="117"/>
      <c r="N875" s="117"/>
      <c r="O875" s="117"/>
      <c r="P875" s="117"/>
      <c r="Q875" s="117"/>
      <c r="R875" s="117"/>
      <c r="S875" s="117"/>
      <c r="T875" s="117"/>
      <c r="U875" s="117"/>
      <c r="V875" s="117"/>
    </row>
    <row r="876" spans="3:22" ht="15.75" customHeight="1">
      <c r="C876" s="117"/>
      <c r="D876" s="115"/>
      <c r="E876" s="115"/>
      <c r="F876" s="115"/>
      <c r="G876" s="117"/>
      <c r="H876" s="157"/>
      <c r="I876" s="117"/>
      <c r="J876" s="117"/>
      <c r="K876" s="117"/>
      <c r="L876" s="117"/>
      <c r="M876" s="117"/>
      <c r="N876" s="117"/>
      <c r="O876" s="117"/>
      <c r="P876" s="117"/>
      <c r="Q876" s="117"/>
      <c r="R876" s="117"/>
      <c r="S876" s="117"/>
      <c r="T876" s="117"/>
      <c r="U876" s="117"/>
      <c r="V876" s="117"/>
    </row>
    <row r="877" spans="3:22" ht="15.75" customHeight="1">
      <c r="C877" s="117"/>
      <c r="D877" s="115"/>
      <c r="E877" s="115"/>
      <c r="F877" s="115"/>
      <c r="G877" s="117"/>
      <c r="H877" s="157"/>
      <c r="I877" s="117"/>
      <c r="J877" s="117"/>
      <c r="K877" s="117"/>
      <c r="L877" s="117"/>
      <c r="M877" s="117"/>
      <c r="N877" s="117"/>
      <c r="O877" s="117"/>
      <c r="P877" s="117"/>
      <c r="Q877" s="117"/>
      <c r="R877" s="117"/>
      <c r="S877" s="117"/>
      <c r="T877" s="117"/>
      <c r="U877" s="117"/>
      <c r="V877" s="117"/>
    </row>
    <row r="878" spans="3:22" ht="15.75" customHeight="1">
      <c r="C878" s="117"/>
      <c r="D878" s="115"/>
      <c r="E878" s="115"/>
      <c r="F878" s="115"/>
      <c r="G878" s="117"/>
      <c r="H878" s="157"/>
      <c r="I878" s="117"/>
      <c r="J878" s="117"/>
      <c r="K878" s="117"/>
      <c r="L878" s="117"/>
      <c r="M878" s="117"/>
      <c r="N878" s="117"/>
      <c r="O878" s="117"/>
      <c r="P878" s="117"/>
      <c r="Q878" s="117"/>
      <c r="R878" s="117"/>
      <c r="S878" s="117"/>
      <c r="T878" s="117"/>
      <c r="U878" s="117"/>
      <c r="V878" s="117"/>
    </row>
    <row r="879" spans="3:22" ht="15.75" customHeight="1">
      <c r="C879" s="117"/>
      <c r="D879" s="115"/>
      <c r="E879" s="115"/>
      <c r="F879" s="115"/>
      <c r="G879" s="117"/>
      <c r="H879" s="157"/>
      <c r="I879" s="117"/>
      <c r="J879" s="117"/>
      <c r="K879" s="117"/>
      <c r="L879" s="117"/>
      <c r="M879" s="117"/>
      <c r="N879" s="117"/>
      <c r="O879" s="117"/>
      <c r="P879" s="117"/>
      <c r="Q879" s="117"/>
      <c r="R879" s="117"/>
      <c r="S879" s="117"/>
      <c r="T879" s="117"/>
      <c r="U879" s="117"/>
      <c r="V879" s="117"/>
    </row>
    <row r="880" spans="3:22" ht="15.75" customHeight="1">
      <c r="C880" s="117"/>
      <c r="D880" s="115"/>
      <c r="E880" s="115"/>
      <c r="F880" s="115"/>
      <c r="G880" s="117"/>
      <c r="H880" s="157"/>
      <c r="I880" s="117"/>
      <c r="J880" s="117"/>
      <c r="K880" s="117"/>
      <c r="L880" s="117"/>
      <c r="M880" s="117"/>
      <c r="N880" s="117"/>
      <c r="O880" s="117"/>
      <c r="P880" s="117"/>
      <c r="Q880" s="117"/>
      <c r="R880" s="117"/>
      <c r="S880" s="117"/>
      <c r="T880" s="117"/>
      <c r="U880" s="117"/>
      <c r="V880" s="117"/>
    </row>
    <row r="881" spans="3:22" ht="15.75" customHeight="1">
      <c r="C881" s="117"/>
      <c r="D881" s="115"/>
      <c r="E881" s="115"/>
      <c r="F881" s="115"/>
      <c r="G881" s="117"/>
      <c r="H881" s="157"/>
      <c r="I881" s="117"/>
      <c r="J881" s="117"/>
      <c r="K881" s="117"/>
      <c r="L881" s="117"/>
      <c r="M881" s="117"/>
      <c r="N881" s="117"/>
      <c r="O881" s="117"/>
      <c r="P881" s="117"/>
      <c r="Q881" s="117"/>
      <c r="R881" s="117"/>
      <c r="S881" s="117"/>
      <c r="T881" s="117"/>
      <c r="U881" s="117"/>
      <c r="V881" s="117"/>
    </row>
    <row r="882" spans="3:22" ht="15.75" customHeight="1">
      <c r="C882" s="117"/>
      <c r="D882" s="115"/>
      <c r="E882" s="115"/>
      <c r="F882" s="115"/>
      <c r="G882" s="117"/>
      <c r="H882" s="157"/>
      <c r="I882" s="117"/>
      <c r="J882" s="117"/>
      <c r="K882" s="117"/>
      <c r="L882" s="117"/>
      <c r="M882" s="117"/>
      <c r="N882" s="117"/>
      <c r="O882" s="117"/>
      <c r="P882" s="117"/>
      <c r="Q882" s="117"/>
      <c r="R882" s="117"/>
      <c r="S882" s="117"/>
      <c r="T882" s="117"/>
      <c r="U882" s="117"/>
      <c r="V882" s="117"/>
    </row>
    <row r="883" spans="3:22" ht="15.75" customHeight="1">
      <c r="C883" s="117"/>
      <c r="D883" s="115"/>
      <c r="E883" s="115"/>
      <c r="F883" s="115"/>
      <c r="G883" s="117"/>
      <c r="H883" s="157"/>
      <c r="I883" s="117"/>
      <c r="J883" s="117"/>
      <c r="K883" s="117"/>
      <c r="L883" s="117"/>
      <c r="M883" s="117"/>
      <c r="N883" s="117"/>
      <c r="O883" s="117"/>
      <c r="P883" s="117"/>
      <c r="Q883" s="117"/>
      <c r="R883" s="117"/>
      <c r="S883" s="117"/>
      <c r="T883" s="117"/>
      <c r="U883" s="117"/>
      <c r="V883" s="117"/>
    </row>
    <row r="884" spans="3:22" ht="15.75" customHeight="1">
      <c r="C884" s="117"/>
      <c r="D884" s="115"/>
      <c r="E884" s="115"/>
      <c r="F884" s="115"/>
      <c r="G884" s="117"/>
      <c r="H884" s="157"/>
      <c r="I884" s="117"/>
      <c r="J884" s="117"/>
      <c r="K884" s="117"/>
      <c r="L884" s="117"/>
      <c r="M884" s="117"/>
      <c r="N884" s="117"/>
      <c r="O884" s="117"/>
      <c r="P884" s="117"/>
      <c r="Q884" s="117"/>
      <c r="R884" s="117"/>
      <c r="S884" s="117"/>
      <c r="T884" s="117"/>
      <c r="U884" s="117"/>
      <c r="V884" s="117"/>
    </row>
    <row r="885" spans="3:22" ht="15.75" customHeight="1">
      <c r="C885" s="117"/>
      <c r="D885" s="115"/>
      <c r="E885" s="115"/>
      <c r="F885" s="115"/>
      <c r="G885" s="117"/>
      <c r="H885" s="157"/>
      <c r="I885" s="117"/>
      <c r="J885" s="117"/>
      <c r="K885" s="117"/>
      <c r="L885" s="117"/>
      <c r="M885" s="117"/>
      <c r="N885" s="117"/>
      <c r="O885" s="117"/>
      <c r="P885" s="117"/>
      <c r="Q885" s="117"/>
      <c r="R885" s="117"/>
      <c r="S885" s="117"/>
      <c r="T885" s="117"/>
      <c r="U885" s="117"/>
      <c r="V885" s="117"/>
    </row>
    <row r="886" spans="3:22" ht="15.75" customHeight="1">
      <c r="C886" s="117"/>
      <c r="D886" s="115"/>
      <c r="E886" s="115"/>
      <c r="F886" s="115"/>
      <c r="G886" s="117"/>
      <c r="H886" s="157"/>
      <c r="I886" s="117"/>
      <c r="J886" s="117"/>
      <c r="K886" s="117"/>
      <c r="L886" s="117"/>
      <c r="M886" s="117"/>
      <c r="N886" s="117"/>
      <c r="O886" s="117"/>
      <c r="P886" s="117"/>
      <c r="Q886" s="117"/>
      <c r="R886" s="117"/>
      <c r="S886" s="117"/>
      <c r="T886" s="117"/>
      <c r="U886" s="117"/>
      <c r="V886" s="117"/>
    </row>
    <row r="887" spans="3:22" ht="15.75" customHeight="1">
      <c r="C887" s="117"/>
      <c r="D887" s="115"/>
      <c r="E887" s="115"/>
      <c r="F887" s="115"/>
      <c r="G887" s="117"/>
      <c r="H887" s="157"/>
      <c r="I887" s="117"/>
      <c r="J887" s="117"/>
      <c r="K887" s="117"/>
      <c r="L887" s="117"/>
      <c r="M887" s="117"/>
      <c r="N887" s="117"/>
      <c r="O887" s="117"/>
      <c r="P887" s="117"/>
      <c r="Q887" s="117"/>
      <c r="R887" s="117"/>
      <c r="S887" s="117"/>
      <c r="T887" s="117"/>
      <c r="U887" s="117"/>
      <c r="V887" s="117"/>
    </row>
    <row r="888" spans="3:22" ht="15.75" customHeight="1">
      <c r="C888" s="117"/>
      <c r="D888" s="115"/>
      <c r="E888" s="115"/>
      <c r="F888" s="115"/>
      <c r="G888" s="117"/>
      <c r="H888" s="157"/>
      <c r="I888" s="117"/>
      <c r="J888" s="117"/>
      <c r="K888" s="117"/>
      <c r="L888" s="117"/>
      <c r="M888" s="117"/>
      <c r="N888" s="117"/>
      <c r="O888" s="117"/>
      <c r="P888" s="117"/>
      <c r="Q888" s="117"/>
      <c r="R888" s="117"/>
      <c r="S888" s="117"/>
      <c r="T888" s="117"/>
      <c r="U888" s="117"/>
      <c r="V888" s="117"/>
    </row>
    <row r="889" spans="3:22" ht="15.75" customHeight="1">
      <c r="C889" s="117"/>
      <c r="D889" s="115"/>
      <c r="E889" s="115"/>
      <c r="F889" s="115"/>
      <c r="G889" s="117"/>
      <c r="H889" s="157"/>
      <c r="I889" s="117"/>
      <c r="J889" s="117"/>
      <c r="K889" s="117"/>
      <c r="L889" s="117"/>
      <c r="M889" s="117"/>
      <c r="N889" s="117"/>
      <c r="O889" s="117"/>
      <c r="P889" s="117"/>
      <c r="Q889" s="117"/>
      <c r="R889" s="117"/>
      <c r="S889" s="117"/>
      <c r="T889" s="117"/>
      <c r="U889" s="117"/>
      <c r="V889" s="117"/>
    </row>
    <row r="890" spans="3:22" ht="15.75" customHeight="1">
      <c r="C890" s="117"/>
      <c r="D890" s="115"/>
      <c r="E890" s="115"/>
      <c r="F890" s="115"/>
      <c r="G890" s="117"/>
      <c r="H890" s="157"/>
      <c r="I890" s="117"/>
      <c r="J890" s="117"/>
      <c r="K890" s="117"/>
      <c r="L890" s="117"/>
      <c r="M890" s="117"/>
      <c r="N890" s="117"/>
      <c r="O890" s="117"/>
      <c r="P890" s="117"/>
      <c r="Q890" s="117"/>
      <c r="R890" s="117"/>
      <c r="S890" s="117"/>
      <c r="T890" s="117"/>
      <c r="U890" s="117"/>
      <c r="V890" s="117"/>
    </row>
    <row r="891" spans="3:22" ht="15.75" customHeight="1">
      <c r="C891" s="117"/>
      <c r="D891" s="115"/>
      <c r="E891" s="115"/>
      <c r="F891" s="115"/>
      <c r="G891" s="117"/>
      <c r="H891" s="157"/>
      <c r="I891" s="117"/>
      <c r="J891" s="117"/>
      <c r="K891" s="117"/>
      <c r="L891" s="117"/>
      <c r="M891" s="117"/>
      <c r="N891" s="117"/>
      <c r="O891" s="117"/>
      <c r="P891" s="117"/>
      <c r="Q891" s="117"/>
      <c r="R891" s="117"/>
      <c r="S891" s="117"/>
      <c r="T891" s="117"/>
      <c r="U891" s="117"/>
      <c r="V891" s="117"/>
    </row>
    <row r="892" spans="3:22" ht="15.75" customHeight="1">
      <c r="C892" s="117"/>
      <c r="D892" s="115"/>
      <c r="E892" s="115"/>
      <c r="F892" s="115"/>
      <c r="G892" s="117"/>
      <c r="H892" s="157"/>
      <c r="I892" s="117"/>
      <c r="J892" s="117"/>
      <c r="K892" s="117"/>
      <c r="L892" s="117"/>
      <c r="M892" s="117"/>
      <c r="N892" s="117"/>
      <c r="O892" s="117"/>
      <c r="P892" s="117"/>
      <c r="Q892" s="117"/>
      <c r="R892" s="117"/>
      <c r="S892" s="117"/>
      <c r="T892" s="117"/>
      <c r="U892" s="117"/>
      <c r="V892" s="117"/>
    </row>
    <row r="893" spans="3:22" ht="15.75" customHeight="1">
      <c r="C893" s="117"/>
      <c r="D893" s="115"/>
      <c r="E893" s="115"/>
      <c r="F893" s="115"/>
      <c r="G893" s="117"/>
      <c r="H893" s="157"/>
      <c r="I893" s="117"/>
      <c r="J893" s="117"/>
      <c r="K893" s="117"/>
      <c r="L893" s="117"/>
      <c r="M893" s="117"/>
      <c r="N893" s="117"/>
      <c r="O893" s="117"/>
      <c r="P893" s="117"/>
      <c r="Q893" s="117"/>
      <c r="R893" s="117"/>
      <c r="S893" s="117"/>
      <c r="T893" s="117"/>
      <c r="U893" s="117"/>
      <c r="V893" s="117"/>
    </row>
    <row r="894" spans="3:22" ht="15.75" customHeight="1">
      <c r="C894" s="117"/>
      <c r="D894" s="115"/>
      <c r="E894" s="115"/>
      <c r="F894" s="115"/>
      <c r="G894" s="117"/>
      <c r="H894" s="157"/>
      <c r="I894" s="117"/>
      <c r="J894" s="117"/>
      <c r="K894" s="117"/>
      <c r="L894" s="117"/>
      <c r="M894" s="117"/>
      <c r="N894" s="117"/>
      <c r="O894" s="117"/>
      <c r="P894" s="117"/>
      <c r="Q894" s="117"/>
      <c r="R894" s="117"/>
      <c r="S894" s="117"/>
      <c r="T894" s="117"/>
      <c r="U894" s="117"/>
      <c r="V894" s="117"/>
    </row>
    <row r="895" spans="3:22" ht="15.75" customHeight="1">
      <c r="C895" s="117"/>
      <c r="D895" s="115"/>
      <c r="E895" s="115"/>
      <c r="F895" s="115"/>
      <c r="G895" s="117"/>
      <c r="H895" s="157"/>
      <c r="I895" s="117"/>
      <c r="J895" s="117"/>
      <c r="K895" s="117"/>
      <c r="L895" s="117"/>
      <c r="M895" s="117"/>
      <c r="N895" s="117"/>
      <c r="O895" s="117"/>
      <c r="P895" s="117"/>
      <c r="Q895" s="117"/>
      <c r="R895" s="117"/>
      <c r="S895" s="117"/>
      <c r="T895" s="117"/>
      <c r="U895" s="117"/>
      <c r="V895" s="117"/>
    </row>
    <row r="896" spans="3:22" ht="15.75" customHeight="1">
      <c r="C896" s="117"/>
      <c r="D896" s="115"/>
      <c r="E896" s="115"/>
      <c r="F896" s="115"/>
      <c r="G896" s="117"/>
      <c r="H896" s="157"/>
      <c r="I896" s="117"/>
      <c r="J896" s="117"/>
      <c r="K896" s="117"/>
      <c r="L896" s="117"/>
      <c r="M896" s="117"/>
      <c r="N896" s="117"/>
      <c r="O896" s="117"/>
      <c r="P896" s="117"/>
      <c r="Q896" s="117"/>
      <c r="R896" s="117"/>
      <c r="S896" s="117"/>
      <c r="T896" s="117"/>
      <c r="U896" s="117"/>
      <c r="V896" s="117"/>
    </row>
    <row r="897" spans="3:22" ht="15.75" customHeight="1">
      <c r="C897" s="117"/>
      <c r="D897" s="115"/>
      <c r="E897" s="115"/>
      <c r="F897" s="115"/>
      <c r="G897" s="117"/>
      <c r="H897" s="157"/>
      <c r="I897" s="117"/>
      <c r="J897" s="117"/>
      <c r="K897" s="117"/>
      <c r="L897" s="117"/>
      <c r="M897" s="117"/>
      <c r="N897" s="117"/>
      <c r="O897" s="117"/>
      <c r="P897" s="117"/>
      <c r="Q897" s="117"/>
      <c r="R897" s="117"/>
      <c r="S897" s="117"/>
      <c r="T897" s="117"/>
      <c r="U897" s="117"/>
      <c r="V897" s="117"/>
    </row>
    <row r="898" spans="3:22" ht="15.75" customHeight="1">
      <c r="C898" s="117"/>
      <c r="D898" s="115"/>
      <c r="E898" s="115"/>
      <c r="F898" s="115"/>
      <c r="G898" s="117"/>
      <c r="H898" s="157"/>
      <c r="I898" s="117"/>
      <c r="J898" s="117"/>
      <c r="K898" s="117"/>
      <c r="L898" s="117"/>
      <c r="M898" s="117"/>
      <c r="N898" s="117"/>
      <c r="O898" s="117"/>
      <c r="P898" s="117"/>
      <c r="Q898" s="117"/>
      <c r="R898" s="117"/>
      <c r="S898" s="117"/>
      <c r="T898" s="117"/>
      <c r="U898" s="117"/>
      <c r="V898" s="117"/>
    </row>
    <row r="899" spans="3:22" ht="15.75" customHeight="1">
      <c r="C899" s="117"/>
      <c r="D899" s="115"/>
      <c r="E899" s="115"/>
      <c r="F899" s="115"/>
      <c r="G899" s="117"/>
      <c r="H899" s="157"/>
      <c r="I899" s="117"/>
      <c r="J899" s="117"/>
      <c r="K899" s="117"/>
      <c r="L899" s="117"/>
      <c r="M899" s="117"/>
      <c r="N899" s="117"/>
      <c r="O899" s="117"/>
      <c r="P899" s="117"/>
      <c r="Q899" s="117"/>
      <c r="R899" s="117"/>
      <c r="S899" s="117"/>
      <c r="T899" s="117"/>
      <c r="U899" s="117"/>
      <c r="V899" s="117"/>
    </row>
    <row r="900" spans="3:22" ht="15.75" customHeight="1">
      <c r="C900" s="117"/>
      <c r="D900" s="115"/>
      <c r="E900" s="115"/>
      <c r="F900" s="115"/>
      <c r="G900" s="117"/>
      <c r="H900" s="157"/>
      <c r="I900" s="117"/>
      <c r="J900" s="117"/>
      <c r="K900" s="117"/>
      <c r="L900" s="117"/>
      <c r="M900" s="117"/>
      <c r="N900" s="117"/>
      <c r="O900" s="117"/>
      <c r="P900" s="117"/>
      <c r="Q900" s="117"/>
      <c r="R900" s="117"/>
      <c r="S900" s="117"/>
      <c r="T900" s="117"/>
      <c r="U900" s="117"/>
      <c r="V900" s="117"/>
    </row>
    <row r="901" spans="3:22" ht="15.75" customHeight="1">
      <c r="C901" s="117"/>
      <c r="D901" s="115"/>
      <c r="E901" s="115"/>
      <c r="F901" s="115"/>
      <c r="G901" s="117"/>
      <c r="H901" s="157"/>
      <c r="I901" s="117"/>
      <c r="J901" s="117"/>
      <c r="K901" s="117"/>
      <c r="L901" s="117"/>
      <c r="M901" s="117"/>
      <c r="N901" s="117"/>
      <c r="O901" s="117"/>
      <c r="P901" s="117"/>
      <c r="Q901" s="117"/>
      <c r="R901" s="117"/>
      <c r="S901" s="117"/>
      <c r="T901" s="117"/>
      <c r="U901" s="117"/>
      <c r="V901" s="117"/>
    </row>
    <row r="902" spans="3:22" ht="15.75" customHeight="1">
      <c r="C902" s="117"/>
      <c r="D902" s="115"/>
      <c r="E902" s="115"/>
      <c r="F902" s="115"/>
      <c r="G902" s="117"/>
      <c r="H902" s="157"/>
      <c r="I902" s="117"/>
      <c r="J902" s="117"/>
      <c r="K902" s="117"/>
      <c r="L902" s="117"/>
      <c r="M902" s="117"/>
      <c r="N902" s="117"/>
      <c r="O902" s="117"/>
      <c r="P902" s="117"/>
      <c r="Q902" s="117"/>
      <c r="R902" s="117"/>
      <c r="S902" s="117"/>
      <c r="T902" s="117"/>
      <c r="U902" s="117"/>
      <c r="V902" s="117"/>
    </row>
    <row r="903" spans="3:22" ht="15.75" customHeight="1">
      <c r="C903" s="117"/>
      <c r="D903" s="115"/>
      <c r="E903" s="115"/>
      <c r="F903" s="115"/>
      <c r="G903" s="117"/>
      <c r="H903" s="157"/>
      <c r="I903" s="117"/>
      <c r="J903" s="117"/>
      <c r="K903" s="117"/>
      <c r="L903" s="117"/>
      <c r="M903" s="117"/>
      <c r="N903" s="117"/>
      <c r="O903" s="117"/>
      <c r="P903" s="117"/>
      <c r="Q903" s="117"/>
      <c r="R903" s="117"/>
      <c r="S903" s="117"/>
      <c r="T903" s="117"/>
      <c r="U903" s="117"/>
      <c r="V903" s="117"/>
    </row>
    <row r="904" spans="3:22" ht="15.75" customHeight="1">
      <c r="C904" s="117"/>
      <c r="D904" s="115"/>
      <c r="E904" s="115"/>
      <c r="F904" s="115"/>
      <c r="G904" s="117"/>
      <c r="H904" s="157"/>
      <c r="I904" s="117"/>
      <c r="J904" s="117"/>
      <c r="K904" s="117"/>
      <c r="L904" s="117"/>
      <c r="M904" s="117"/>
      <c r="N904" s="117"/>
      <c r="O904" s="117"/>
      <c r="P904" s="117"/>
      <c r="Q904" s="117"/>
      <c r="R904" s="117"/>
      <c r="S904" s="117"/>
      <c r="T904" s="117"/>
      <c r="U904" s="117"/>
      <c r="V904" s="117"/>
    </row>
    <row r="905" spans="3:22" ht="15.75" customHeight="1">
      <c r="C905" s="117"/>
      <c r="D905" s="115"/>
      <c r="E905" s="115"/>
      <c r="F905" s="115"/>
      <c r="G905" s="117"/>
      <c r="H905" s="157"/>
      <c r="I905" s="117"/>
      <c r="J905" s="117"/>
      <c r="K905" s="117"/>
      <c r="L905" s="117"/>
      <c r="M905" s="117"/>
      <c r="N905" s="117"/>
      <c r="O905" s="117"/>
      <c r="P905" s="117"/>
      <c r="Q905" s="117"/>
      <c r="R905" s="117"/>
      <c r="S905" s="117"/>
      <c r="T905" s="117"/>
      <c r="U905" s="117"/>
      <c r="V905" s="117"/>
    </row>
    <row r="906" spans="3:22" ht="15.75" customHeight="1">
      <c r="C906" s="117"/>
      <c r="D906" s="115"/>
      <c r="E906" s="115"/>
      <c r="F906" s="115"/>
      <c r="G906" s="117"/>
      <c r="H906" s="157"/>
      <c r="I906" s="117"/>
      <c r="J906" s="117"/>
      <c r="K906" s="117"/>
      <c r="L906" s="117"/>
      <c r="M906" s="117"/>
      <c r="N906" s="117"/>
      <c r="O906" s="117"/>
      <c r="P906" s="117"/>
      <c r="Q906" s="117"/>
      <c r="R906" s="117"/>
      <c r="S906" s="117"/>
      <c r="T906" s="117"/>
      <c r="U906" s="117"/>
      <c r="V906" s="117"/>
    </row>
    <row r="907" spans="3:22" ht="15.75" customHeight="1">
      <c r="C907" s="117"/>
      <c r="D907" s="115"/>
      <c r="E907" s="115"/>
      <c r="F907" s="115"/>
      <c r="G907" s="117"/>
      <c r="H907" s="157"/>
      <c r="I907" s="117"/>
      <c r="J907" s="117"/>
      <c r="K907" s="117"/>
      <c r="L907" s="117"/>
      <c r="M907" s="117"/>
      <c r="N907" s="117"/>
      <c r="O907" s="117"/>
      <c r="P907" s="117"/>
      <c r="Q907" s="117"/>
      <c r="R907" s="117"/>
      <c r="S907" s="117"/>
      <c r="T907" s="117"/>
      <c r="U907" s="117"/>
      <c r="V907" s="117"/>
    </row>
    <row r="908" spans="3:22" ht="15.75" customHeight="1">
      <c r="C908" s="117"/>
      <c r="D908" s="115"/>
      <c r="E908" s="115"/>
      <c r="F908" s="115"/>
      <c r="G908" s="117"/>
      <c r="H908" s="157"/>
      <c r="I908" s="117"/>
      <c r="J908" s="117"/>
      <c r="K908" s="117"/>
      <c r="L908" s="117"/>
      <c r="M908" s="117"/>
      <c r="N908" s="117"/>
      <c r="O908" s="117"/>
      <c r="P908" s="117"/>
      <c r="Q908" s="117"/>
      <c r="R908" s="117"/>
      <c r="S908" s="117"/>
      <c r="T908" s="117"/>
      <c r="U908" s="117"/>
      <c r="V908" s="117"/>
    </row>
    <row r="909" spans="3:22" ht="15.75" customHeight="1">
      <c r="C909" s="117"/>
      <c r="D909" s="115"/>
      <c r="E909" s="115"/>
      <c r="F909" s="115"/>
      <c r="G909" s="117"/>
      <c r="H909" s="157"/>
      <c r="I909" s="117"/>
      <c r="J909" s="117"/>
      <c r="K909" s="117"/>
      <c r="L909" s="117"/>
      <c r="M909" s="117"/>
      <c r="N909" s="117"/>
      <c r="O909" s="117"/>
      <c r="P909" s="117"/>
      <c r="Q909" s="117"/>
      <c r="R909" s="117"/>
      <c r="S909" s="117"/>
      <c r="T909" s="117"/>
      <c r="U909" s="117"/>
      <c r="V909" s="117"/>
    </row>
    <row r="910" spans="3:22" ht="15.75" customHeight="1">
      <c r="C910" s="117"/>
      <c r="D910" s="115"/>
      <c r="E910" s="115"/>
      <c r="F910" s="115"/>
      <c r="G910" s="117"/>
      <c r="H910" s="157"/>
      <c r="I910" s="117"/>
      <c r="J910" s="117"/>
      <c r="K910" s="117"/>
      <c r="L910" s="117"/>
      <c r="M910" s="117"/>
      <c r="N910" s="117"/>
      <c r="O910" s="117"/>
      <c r="P910" s="117"/>
      <c r="Q910" s="117"/>
      <c r="R910" s="117"/>
      <c r="S910" s="117"/>
      <c r="T910" s="117"/>
      <c r="U910" s="117"/>
      <c r="V910" s="117"/>
    </row>
    <row r="911" spans="3:22" ht="15.75" customHeight="1">
      <c r="C911" s="117"/>
      <c r="D911" s="115"/>
      <c r="E911" s="115"/>
      <c r="F911" s="115"/>
      <c r="G911" s="117"/>
      <c r="H911" s="157"/>
      <c r="I911" s="117"/>
      <c r="J911" s="117"/>
      <c r="K911" s="117"/>
      <c r="L911" s="117"/>
      <c r="M911" s="117"/>
      <c r="N911" s="117"/>
      <c r="O911" s="117"/>
      <c r="P911" s="117"/>
      <c r="Q911" s="117"/>
      <c r="R911" s="117"/>
      <c r="S911" s="117"/>
      <c r="T911" s="117"/>
      <c r="U911" s="117"/>
      <c r="V911" s="117"/>
    </row>
    <row r="912" spans="3:22" ht="15.75" customHeight="1">
      <c r="C912" s="117"/>
      <c r="D912" s="115"/>
      <c r="E912" s="115"/>
      <c r="F912" s="115"/>
      <c r="G912" s="117"/>
      <c r="H912" s="157"/>
      <c r="I912" s="117"/>
      <c r="J912" s="117"/>
      <c r="K912" s="117"/>
      <c r="L912" s="117"/>
      <c r="M912" s="117"/>
      <c r="N912" s="117"/>
      <c r="O912" s="117"/>
      <c r="P912" s="117"/>
      <c r="Q912" s="117"/>
      <c r="R912" s="117"/>
      <c r="S912" s="117"/>
      <c r="T912" s="117"/>
      <c r="U912" s="117"/>
      <c r="V912" s="117"/>
    </row>
    <row r="913" spans="3:22" ht="15.75" customHeight="1">
      <c r="C913" s="117"/>
      <c r="D913" s="115"/>
      <c r="E913" s="115"/>
      <c r="F913" s="115"/>
      <c r="G913" s="117"/>
      <c r="H913" s="157"/>
      <c r="I913" s="117"/>
      <c r="J913" s="117"/>
      <c r="K913" s="117"/>
      <c r="L913" s="117"/>
      <c r="M913" s="117"/>
      <c r="N913" s="117"/>
      <c r="O913" s="117"/>
      <c r="P913" s="117"/>
      <c r="Q913" s="117"/>
      <c r="R913" s="117"/>
      <c r="S913" s="117"/>
      <c r="T913" s="117"/>
      <c r="U913" s="117"/>
      <c r="V913" s="117"/>
    </row>
    <row r="914" spans="3:22" ht="15.75" customHeight="1">
      <c r="C914" s="117"/>
      <c r="D914" s="115"/>
      <c r="E914" s="115"/>
      <c r="F914" s="115"/>
      <c r="G914" s="117"/>
      <c r="H914" s="157"/>
      <c r="I914" s="117"/>
      <c r="J914" s="117"/>
      <c r="K914" s="117"/>
      <c r="L914" s="117"/>
      <c r="M914" s="117"/>
      <c r="N914" s="117"/>
      <c r="O914" s="117"/>
      <c r="P914" s="117"/>
      <c r="Q914" s="117"/>
      <c r="R914" s="117"/>
      <c r="S914" s="117"/>
      <c r="T914" s="117"/>
      <c r="U914" s="117"/>
      <c r="V914" s="117"/>
    </row>
    <row r="915" spans="3:22" ht="15.75" customHeight="1">
      <c r="C915" s="117"/>
      <c r="D915" s="115"/>
      <c r="E915" s="115"/>
      <c r="F915" s="115"/>
      <c r="G915" s="117"/>
      <c r="H915" s="157"/>
      <c r="I915" s="117"/>
      <c r="J915" s="117"/>
      <c r="K915" s="117"/>
      <c r="L915" s="117"/>
      <c r="M915" s="117"/>
      <c r="N915" s="117"/>
      <c r="O915" s="117"/>
      <c r="P915" s="117"/>
      <c r="Q915" s="117"/>
      <c r="R915" s="117"/>
      <c r="S915" s="117"/>
      <c r="T915" s="117"/>
      <c r="U915" s="117"/>
      <c r="V915" s="117"/>
    </row>
    <row r="916" spans="3:22" ht="15.75" customHeight="1">
      <c r="C916" s="117"/>
      <c r="D916" s="115"/>
      <c r="E916" s="115"/>
      <c r="F916" s="115"/>
      <c r="G916" s="117"/>
      <c r="H916" s="157"/>
      <c r="I916" s="117"/>
      <c r="J916" s="117"/>
      <c r="K916" s="117"/>
      <c r="L916" s="117"/>
      <c r="M916" s="117"/>
      <c r="N916" s="117"/>
      <c r="O916" s="117"/>
      <c r="P916" s="117"/>
      <c r="Q916" s="117"/>
      <c r="R916" s="117"/>
      <c r="S916" s="117"/>
      <c r="T916" s="117"/>
      <c r="U916" s="117"/>
      <c r="V916" s="117"/>
    </row>
    <row r="917" spans="3:22" ht="15.75" customHeight="1">
      <c r="C917" s="117"/>
      <c r="D917" s="115"/>
      <c r="E917" s="115"/>
      <c r="F917" s="115"/>
      <c r="G917" s="117"/>
      <c r="H917" s="157"/>
      <c r="I917" s="117"/>
      <c r="J917" s="117"/>
      <c r="K917" s="117"/>
      <c r="L917" s="117"/>
      <c r="M917" s="117"/>
      <c r="N917" s="117"/>
      <c r="O917" s="117"/>
      <c r="P917" s="117"/>
      <c r="Q917" s="117"/>
      <c r="R917" s="117"/>
      <c r="S917" s="117"/>
      <c r="T917" s="117"/>
      <c r="U917" s="117"/>
      <c r="V917" s="117"/>
    </row>
    <row r="918" spans="3:22" ht="15.75" customHeight="1">
      <c r="C918" s="117"/>
      <c r="D918" s="115"/>
      <c r="E918" s="115"/>
      <c r="F918" s="115"/>
      <c r="G918" s="117"/>
      <c r="H918" s="157"/>
      <c r="I918" s="117"/>
      <c r="J918" s="117"/>
      <c r="K918" s="117"/>
      <c r="L918" s="117"/>
      <c r="M918" s="117"/>
      <c r="N918" s="117"/>
      <c r="O918" s="117"/>
      <c r="P918" s="117"/>
      <c r="Q918" s="117"/>
      <c r="R918" s="117"/>
      <c r="S918" s="117"/>
      <c r="T918" s="117"/>
      <c r="U918" s="117"/>
      <c r="V918" s="117"/>
    </row>
    <row r="919" spans="3:22" ht="15.75" customHeight="1">
      <c r="C919" s="117"/>
      <c r="D919" s="115"/>
      <c r="E919" s="115"/>
      <c r="F919" s="115"/>
      <c r="G919" s="117"/>
      <c r="H919" s="157"/>
      <c r="I919" s="117"/>
      <c r="J919" s="117"/>
      <c r="K919" s="117"/>
      <c r="L919" s="117"/>
      <c r="M919" s="117"/>
      <c r="N919" s="117"/>
      <c r="O919" s="117"/>
      <c r="P919" s="117"/>
      <c r="Q919" s="117"/>
      <c r="R919" s="117"/>
      <c r="S919" s="117"/>
      <c r="T919" s="117"/>
      <c r="U919" s="117"/>
      <c r="V919" s="117"/>
    </row>
    <row r="920" spans="3:22" ht="15.75" customHeight="1">
      <c r="C920" s="117"/>
      <c r="D920" s="115"/>
      <c r="E920" s="115"/>
      <c r="F920" s="115"/>
      <c r="G920" s="117"/>
      <c r="H920" s="157"/>
      <c r="I920" s="117"/>
      <c r="J920" s="117"/>
      <c r="K920" s="117"/>
      <c r="L920" s="117"/>
      <c r="M920" s="117"/>
      <c r="N920" s="117"/>
      <c r="O920" s="117"/>
      <c r="P920" s="117"/>
      <c r="Q920" s="117"/>
      <c r="R920" s="117"/>
      <c r="S920" s="117"/>
      <c r="T920" s="117"/>
      <c r="U920" s="117"/>
      <c r="V920" s="117"/>
    </row>
    <row r="921" spans="3:22" ht="15.75" customHeight="1">
      <c r="C921" s="117"/>
      <c r="D921" s="115"/>
      <c r="E921" s="115"/>
      <c r="F921" s="115"/>
      <c r="G921" s="117"/>
      <c r="H921" s="157"/>
      <c r="I921" s="117"/>
      <c r="J921" s="117"/>
      <c r="K921" s="117"/>
      <c r="L921" s="117"/>
      <c r="M921" s="117"/>
      <c r="N921" s="117"/>
      <c r="O921" s="117"/>
      <c r="P921" s="117"/>
      <c r="Q921" s="117"/>
      <c r="R921" s="117"/>
      <c r="S921" s="117"/>
      <c r="T921" s="117"/>
      <c r="U921" s="117"/>
      <c r="V921" s="117"/>
    </row>
    <row r="922" spans="3:22" ht="15.75" customHeight="1">
      <c r="C922" s="117"/>
      <c r="D922" s="115"/>
      <c r="E922" s="115"/>
      <c r="F922" s="115"/>
      <c r="G922" s="117"/>
      <c r="H922" s="157"/>
      <c r="I922" s="117"/>
      <c r="J922" s="117"/>
      <c r="K922" s="117"/>
      <c r="L922" s="117"/>
      <c r="M922" s="117"/>
      <c r="N922" s="117"/>
      <c r="O922" s="117"/>
      <c r="P922" s="117"/>
      <c r="Q922" s="117"/>
      <c r="R922" s="117"/>
      <c r="S922" s="117"/>
      <c r="T922" s="117"/>
      <c r="U922" s="117"/>
      <c r="V922" s="117"/>
    </row>
    <row r="923" spans="3:22" ht="15.75" customHeight="1">
      <c r="C923" s="117"/>
      <c r="D923" s="115"/>
      <c r="E923" s="115"/>
      <c r="F923" s="115"/>
      <c r="G923" s="117"/>
      <c r="H923" s="157"/>
      <c r="I923" s="117"/>
      <c r="J923" s="117"/>
      <c r="K923" s="117"/>
      <c r="L923" s="117"/>
      <c r="M923" s="117"/>
      <c r="N923" s="117"/>
      <c r="O923" s="117"/>
      <c r="P923" s="117"/>
      <c r="Q923" s="117"/>
      <c r="R923" s="117"/>
      <c r="S923" s="117"/>
      <c r="T923" s="117"/>
      <c r="U923" s="117"/>
      <c r="V923" s="117"/>
    </row>
    <row r="924" spans="3:22" ht="15.75" customHeight="1">
      <c r="C924" s="117"/>
      <c r="D924" s="115"/>
      <c r="E924" s="115"/>
      <c r="F924" s="115"/>
      <c r="G924" s="117"/>
      <c r="H924" s="157"/>
      <c r="I924" s="117"/>
      <c r="J924" s="117"/>
      <c r="K924" s="117"/>
      <c r="L924" s="117"/>
      <c r="M924" s="117"/>
      <c r="N924" s="117"/>
      <c r="O924" s="117"/>
      <c r="P924" s="117"/>
      <c r="Q924" s="117"/>
      <c r="R924" s="117"/>
      <c r="S924" s="117"/>
      <c r="T924" s="117"/>
      <c r="U924" s="117"/>
      <c r="V924" s="117"/>
    </row>
    <row r="925" spans="3:22" ht="15.75" customHeight="1">
      <c r="C925" s="117"/>
      <c r="D925" s="115"/>
      <c r="E925" s="115"/>
      <c r="F925" s="115"/>
      <c r="G925" s="117"/>
      <c r="H925" s="157"/>
      <c r="I925" s="117"/>
      <c r="J925" s="117"/>
      <c r="K925" s="117"/>
      <c r="L925" s="117"/>
      <c r="M925" s="117"/>
      <c r="N925" s="117"/>
      <c r="O925" s="117"/>
      <c r="P925" s="117"/>
      <c r="Q925" s="117"/>
      <c r="R925" s="117"/>
      <c r="S925" s="117"/>
      <c r="T925" s="117"/>
      <c r="U925" s="117"/>
      <c r="V925" s="117"/>
    </row>
    <row r="926" spans="3:22" ht="15.75" customHeight="1">
      <c r="C926" s="117"/>
      <c r="D926" s="115"/>
      <c r="E926" s="115"/>
      <c r="F926" s="115"/>
      <c r="G926" s="117"/>
      <c r="H926" s="157"/>
      <c r="I926" s="117"/>
      <c r="J926" s="117"/>
      <c r="K926" s="117"/>
      <c r="L926" s="117"/>
      <c r="M926" s="117"/>
      <c r="N926" s="117"/>
      <c r="O926" s="117"/>
      <c r="P926" s="117"/>
      <c r="Q926" s="117"/>
      <c r="R926" s="117"/>
      <c r="S926" s="117"/>
      <c r="T926" s="117"/>
      <c r="U926" s="117"/>
      <c r="V926" s="117"/>
    </row>
    <row r="927" spans="3:22" ht="15.75" customHeight="1">
      <c r="C927" s="117"/>
      <c r="D927" s="115"/>
      <c r="E927" s="115"/>
      <c r="F927" s="115"/>
      <c r="G927" s="117"/>
      <c r="H927" s="157"/>
      <c r="I927" s="117"/>
      <c r="J927" s="117"/>
      <c r="K927" s="117"/>
      <c r="L927" s="117"/>
      <c r="M927" s="117"/>
      <c r="N927" s="117"/>
      <c r="O927" s="117"/>
      <c r="P927" s="117"/>
      <c r="Q927" s="117"/>
      <c r="R927" s="117"/>
      <c r="S927" s="117"/>
      <c r="T927" s="117"/>
      <c r="U927" s="117"/>
      <c r="V927" s="117"/>
    </row>
    <row r="928" spans="3:22" ht="15.75" customHeight="1">
      <c r="C928" s="117"/>
      <c r="D928" s="115"/>
      <c r="E928" s="115"/>
      <c r="F928" s="115"/>
      <c r="G928" s="117"/>
      <c r="H928" s="157"/>
      <c r="I928" s="117"/>
      <c r="J928" s="117"/>
      <c r="K928" s="117"/>
      <c r="L928" s="117"/>
      <c r="M928" s="117"/>
      <c r="N928" s="117"/>
      <c r="O928" s="117"/>
      <c r="P928" s="117"/>
      <c r="Q928" s="117"/>
      <c r="R928" s="117"/>
      <c r="S928" s="117"/>
      <c r="T928" s="117"/>
      <c r="U928" s="117"/>
      <c r="V928" s="117"/>
    </row>
    <row r="929" spans="3:22" ht="15.75" customHeight="1">
      <c r="C929" s="117"/>
      <c r="D929" s="115"/>
      <c r="E929" s="115"/>
      <c r="F929" s="115"/>
      <c r="G929" s="117"/>
      <c r="H929" s="157"/>
      <c r="I929" s="117"/>
      <c r="J929" s="117"/>
      <c r="K929" s="117"/>
      <c r="L929" s="117"/>
      <c r="M929" s="117"/>
      <c r="N929" s="117"/>
      <c r="O929" s="117"/>
      <c r="P929" s="117"/>
      <c r="Q929" s="117"/>
      <c r="R929" s="117"/>
      <c r="S929" s="117"/>
      <c r="T929" s="117"/>
      <c r="U929" s="117"/>
      <c r="V929" s="117"/>
    </row>
    <row r="930" spans="3:22" ht="15.75" customHeight="1">
      <c r="C930" s="117"/>
      <c r="D930" s="115"/>
      <c r="E930" s="115"/>
      <c r="F930" s="115"/>
      <c r="G930" s="117"/>
      <c r="H930" s="157"/>
      <c r="I930" s="117"/>
      <c r="J930" s="117"/>
      <c r="K930" s="117"/>
      <c r="L930" s="117"/>
      <c r="M930" s="117"/>
      <c r="N930" s="117"/>
      <c r="O930" s="117"/>
      <c r="P930" s="117"/>
      <c r="Q930" s="117"/>
      <c r="R930" s="117"/>
      <c r="S930" s="117"/>
      <c r="T930" s="117"/>
      <c r="U930" s="117"/>
      <c r="V930" s="117"/>
    </row>
    <row r="931" spans="3:22" ht="15.75" customHeight="1">
      <c r="C931" s="117"/>
      <c r="D931" s="115"/>
      <c r="E931" s="115"/>
      <c r="F931" s="115"/>
      <c r="G931" s="117"/>
      <c r="H931" s="157"/>
      <c r="I931" s="117"/>
      <c r="J931" s="117"/>
      <c r="K931" s="117"/>
      <c r="L931" s="117"/>
      <c r="M931" s="117"/>
      <c r="N931" s="117"/>
      <c r="O931" s="117"/>
      <c r="P931" s="117"/>
      <c r="Q931" s="117"/>
      <c r="R931" s="117"/>
      <c r="S931" s="117"/>
      <c r="T931" s="117"/>
      <c r="U931" s="117"/>
      <c r="V931" s="117"/>
    </row>
    <row r="932" spans="3:22" ht="15.75" customHeight="1">
      <c r="C932" s="117"/>
      <c r="D932" s="115"/>
      <c r="E932" s="115"/>
      <c r="F932" s="115"/>
      <c r="G932" s="117"/>
      <c r="H932" s="157"/>
      <c r="I932" s="117"/>
      <c r="J932" s="117"/>
      <c r="K932" s="117"/>
      <c r="L932" s="117"/>
      <c r="M932" s="117"/>
      <c r="N932" s="117"/>
      <c r="O932" s="117"/>
      <c r="P932" s="117"/>
      <c r="Q932" s="117"/>
      <c r="R932" s="117"/>
      <c r="S932" s="117"/>
      <c r="T932" s="117"/>
      <c r="U932" s="117"/>
      <c r="V932" s="117"/>
    </row>
    <row r="933" spans="3:22" ht="15.75" customHeight="1">
      <c r="C933" s="117"/>
      <c r="D933" s="115"/>
      <c r="E933" s="115"/>
      <c r="F933" s="115"/>
      <c r="G933" s="117"/>
      <c r="H933" s="157"/>
      <c r="I933" s="117"/>
      <c r="J933" s="117"/>
      <c r="K933" s="117"/>
      <c r="L933" s="117"/>
      <c r="M933" s="117"/>
      <c r="N933" s="117"/>
      <c r="O933" s="117"/>
      <c r="P933" s="117"/>
      <c r="Q933" s="117"/>
      <c r="R933" s="117"/>
      <c r="S933" s="117"/>
      <c r="T933" s="117"/>
      <c r="U933" s="117"/>
      <c r="V933" s="117"/>
    </row>
    <row r="934" spans="3:22" ht="15.75" customHeight="1">
      <c r="C934" s="117"/>
      <c r="D934" s="115"/>
      <c r="E934" s="115"/>
      <c r="F934" s="115"/>
      <c r="G934" s="117"/>
      <c r="H934" s="157"/>
      <c r="I934" s="117"/>
      <c r="J934" s="117"/>
      <c r="K934" s="117"/>
      <c r="L934" s="117"/>
      <c r="M934" s="117"/>
      <c r="N934" s="117"/>
      <c r="O934" s="117"/>
      <c r="P934" s="117"/>
      <c r="Q934" s="117"/>
      <c r="R934" s="117"/>
      <c r="S934" s="117"/>
      <c r="T934" s="117"/>
      <c r="U934" s="117"/>
      <c r="V934" s="117"/>
    </row>
    <row r="935" spans="3:22" ht="15.75" customHeight="1">
      <c r="C935" s="117"/>
      <c r="D935" s="115"/>
      <c r="E935" s="115"/>
      <c r="F935" s="115"/>
      <c r="G935" s="117"/>
      <c r="H935" s="157"/>
      <c r="I935" s="117"/>
      <c r="J935" s="117"/>
      <c r="K935" s="117"/>
      <c r="L935" s="117"/>
      <c r="M935" s="117"/>
      <c r="N935" s="117"/>
      <c r="O935" s="117"/>
      <c r="P935" s="117"/>
      <c r="Q935" s="117"/>
      <c r="R935" s="117"/>
      <c r="S935" s="117"/>
      <c r="T935" s="117"/>
      <c r="U935" s="117"/>
      <c r="V935" s="117"/>
    </row>
    <row r="936" spans="3:22" ht="15.75" customHeight="1">
      <c r="C936" s="117"/>
      <c r="D936" s="115"/>
      <c r="E936" s="115"/>
      <c r="F936" s="115"/>
      <c r="G936" s="117"/>
      <c r="H936" s="157"/>
      <c r="I936" s="117"/>
      <c r="J936" s="117"/>
      <c r="K936" s="117"/>
      <c r="L936" s="117"/>
      <c r="M936" s="117"/>
      <c r="N936" s="117"/>
      <c r="O936" s="117"/>
      <c r="P936" s="117"/>
      <c r="Q936" s="117"/>
      <c r="R936" s="117"/>
      <c r="S936" s="117"/>
      <c r="T936" s="117"/>
      <c r="U936" s="117"/>
      <c r="V936" s="117"/>
    </row>
    <row r="937" spans="3:22" ht="15.75" customHeight="1">
      <c r="C937" s="117"/>
      <c r="D937" s="115"/>
      <c r="E937" s="115"/>
      <c r="F937" s="115"/>
      <c r="G937" s="117"/>
      <c r="H937" s="157"/>
      <c r="I937" s="117"/>
      <c r="J937" s="117"/>
      <c r="K937" s="117"/>
      <c r="L937" s="117"/>
      <c r="M937" s="117"/>
      <c r="N937" s="117"/>
      <c r="O937" s="117"/>
      <c r="P937" s="117"/>
      <c r="Q937" s="117"/>
      <c r="R937" s="117"/>
      <c r="S937" s="117"/>
      <c r="T937" s="117"/>
      <c r="U937" s="117"/>
      <c r="V937" s="117"/>
    </row>
    <row r="938" spans="3:22" ht="15.75" customHeight="1">
      <c r="C938" s="117"/>
      <c r="D938" s="115"/>
      <c r="E938" s="115"/>
      <c r="F938" s="115"/>
      <c r="G938" s="117"/>
      <c r="H938" s="157"/>
      <c r="I938" s="117"/>
      <c r="J938" s="117"/>
      <c r="K938" s="117"/>
      <c r="L938" s="117"/>
      <c r="M938" s="117"/>
      <c r="N938" s="117"/>
      <c r="O938" s="117"/>
      <c r="P938" s="117"/>
      <c r="Q938" s="117"/>
      <c r="R938" s="117"/>
      <c r="S938" s="117"/>
      <c r="T938" s="117"/>
      <c r="U938" s="117"/>
      <c r="V938" s="117"/>
    </row>
    <row r="939" spans="3:22" ht="15.75" customHeight="1">
      <c r="C939" s="117"/>
      <c r="D939" s="115"/>
      <c r="E939" s="115"/>
      <c r="F939" s="115"/>
      <c r="G939" s="117"/>
      <c r="H939" s="157"/>
      <c r="I939" s="117"/>
      <c r="J939" s="117"/>
      <c r="K939" s="117"/>
      <c r="L939" s="117"/>
      <c r="M939" s="117"/>
      <c r="N939" s="117"/>
      <c r="O939" s="117"/>
      <c r="P939" s="117"/>
      <c r="Q939" s="117"/>
      <c r="R939" s="117"/>
      <c r="S939" s="117"/>
      <c r="T939" s="117"/>
      <c r="U939" s="117"/>
      <c r="V939" s="117"/>
    </row>
    <row r="940" spans="3:22" ht="15.75" customHeight="1">
      <c r="C940" s="117"/>
      <c r="D940" s="115"/>
      <c r="E940" s="115"/>
      <c r="F940" s="115"/>
      <c r="G940" s="117"/>
      <c r="H940" s="157"/>
      <c r="I940" s="117"/>
      <c r="J940" s="117"/>
      <c r="K940" s="117"/>
      <c r="L940" s="117"/>
      <c r="M940" s="117"/>
      <c r="N940" s="117"/>
      <c r="O940" s="117"/>
      <c r="P940" s="117"/>
      <c r="Q940" s="117"/>
      <c r="R940" s="117"/>
      <c r="S940" s="117"/>
      <c r="T940" s="117"/>
      <c r="U940" s="117"/>
      <c r="V940" s="117"/>
    </row>
    <row r="941" spans="3:22" ht="15.75" customHeight="1">
      <c r="C941" s="117"/>
      <c r="D941" s="115"/>
      <c r="E941" s="115"/>
      <c r="F941" s="115"/>
      <c r="G941" s="117"/>
      <c r="H941" s="157"/>
      <c r="I941" s="117"/>
      <c r="J941" s="117"/>
      <c r="K941" s="117"/>
      <c r="L941" s="117"/>
      <c r="M941" s="117"/>
      <c r="N941" s="117"/>
      <c r="O941" s="117"/>
      <c r="P941" s="117"/>
      <c r="Q941" s="117"/>
      <c r="R941" s="117"/>
      <c r="S941" s="117"/>
      <c r="T941" s="117"/>
      <c r="U941" s="117"/>
      <c r="V941" s="117"/>
    </row>
    <row r="942" spans="3:22" ht="15.75" customHeight="1">
      <c r="C942" s="117"/>
      <c r="D942" s="115"/>
      <c r="E942" s="115"/>
      <c r="F942" s="115"/>
      <c r="G942" s="117"/>
      <c r="H942" s="157"/>
      <c r="I942" s="117"/>
      <c r="J942" s="117"/>
      <c r="K942" s="117"/>
      <c r="L942" s="117"/>
      <c r="M942" s="117"/>
      <c r="N942" s="117"/>
      <c r="O942" s="117"/>
      <c r="P942" s="117"/>
      <c r="Q942" s="117"/>
      <c r="R942" s="117"/>
      <c r="S942" s="117"/>
      <c r="T942" s="117"/>
      <c r="U942" s="117"/>
      <c r="V942" s="117"/>
    </row>
    <row r="943" spans="3:22" ht="15.75" customHeight="1">
      <c r="C943" s="117"/>
      <c r="D943" s="115"/>
      <c r="E943" s="115"/>
      <c r="F943" s="115"/>
      <c r="G943" s="117"/>
      <c r="H943" s="157"/>
      <c r="I943" s="117"/>
      <c r="J943" s="117"/>
      <c r="K943" s="117"/>
      <c r="L943" s="117"/>
      <c r="M943" s="117"/>
      <c r="N943" s="117"/>
      <c r="O943" s="117"/>
      <c r="P943" s="117"/>
      <c r="Q943" s="117"/>
      <c r="R943" s="117"/>
      <c r="S943" s="117"/>
      <c r="T943" s="117"/>
      <c r="U943" s="117"/>
      <c r="V943" s="117"/>
    </row>
    <row r="944" spans="3:22" ht="15.75" customHeight="1">
      <c r="C944" s="117"/>
      <c r="D944" s="115"/>
      <c r="E944" s="115"/>
      <c r="F944" s="115"/>
      <c r="G944" s="117"/>
      <c r="H944" s="157"/>
      <c r="I944" s="117"/>
      <c r="J944" s="117"/>
      <c r="K944" s="117"/>
      <c r="L944" s="117"/>
      <c r="M944" s="117"/>
      <c r="N944" s="117"/>
      <c r="O944" s="117"/>
      <c r="P944" s="117"/>
      <c r="Q944" s="117"/>
      <c r="R944" s="117"/>
      <c r="S944" s="117"/>
      <c r="T944" s="117"/>
      <c r="U944" s="117"/>
      <c r="V944" s="117"/>
    </row>
    <row r="945" spans="3:22" ht="15.75" customHeight="1">
      <c r="C945" s="117"/>
      <c r="D945" s="115"/>
      <c r="E945" s="115"/>
      <c r="F945" s="115"/>
      <c r="G945" s="117"/>
      <c r="H945" s="157"/>
      <c r="I945" s="117"/>
      <c r="J945" s="117"/>
      <c r="K945" s="117"/>
      <c r="L945" s="117"/>
      <c r="M945" s="117"/>
      <c r="N945" s="117"/>
      <c r="O945" s="117"/>
      <c r="P945" s="117"/>
      <c r="Q945" s="117"/>
      <c r="R945" s="117"/>
      <c r="S945" s="117"/>
      <c r="T945" s="117"/>
      <c r="U945" s="117"/>
      <c r="V945" s="117"/>
    </row>
    <row r="946" spans="3:22" ht="15.75" customHeight="1">
      <c r="C946" s="117"/>
      <c r="D946" s="115"/>
      <c r="E946" s="115"/>
      <c r="F946" s="115"/>
      <c r="G946" s="117"/>
      <c r="H946" s="157"/>
      <c r="I946" s="117"/>
      <c r="J946" s="117"/>
      <c r="K946" s="117"/>
      <c r="L946" s="117"/>
      <c r="M946" s="117"/>
      <c r="N946" s="117"/>
      <c r="O946" s="117"/>
      <c r="P946" s="117"/>
      <c r="Q946" s="117"/>
      <c r="R946" s="117"/>
      <c r="S946" s="117"/>
      <c r="T946" s="117"/>
      <c r="U946" s="117"/>
      <c r="V946" s="117"/>
    </row>
    <row r="947" spans="3:22" ht="15.75" customHeight="1">
      <c r="C947" s="117"/>
      <c r="D947" s="115"/>
      <c r="E947" s="115"/>
      <c r="F947" s="115"/>
      <c r="G947" s="117"/>
      <c r="H947" s="157"/>
      <c r="I947" s="117"/>
      <c r="J947" s="117"/>
      <c r="K947" s="117"/>
      <c r="L947" s="117"/>
      <c r="M947" s="117"/>
      <c r="N947" s="117"/>
      <c r="O947" s="117"/>
      <c r="P947" s="117"/>
      <c r="Q947" s="117"/>
      <c r="R947" s="117"/>
      <c r="S947" s="117"/>
      <c r="T947" s="117"/>
      <c r="U947" s="117"/>
      <c r="V947" s="117"/>
    </row>
    <row r="948" spans="3:22" ht="15.75" customHeight="1">
      <c r="C948" s="117"/>
      <c r="D948" s="115"/>
      <c r="E948" s="115"/>
      <c r="F948" s="115"/>
      <c r="G948" s="117"/>
      <c r="H948" s="157"/>
      <c r="I948" s="117"/>
      <c r="J948" s="117"/>
      <c r="K948" s="117"/>
      <c r="L948" s="117"/>
      <c r="M948" s="117"/>
      <c r="N948" s="117"/>
      <c r="O948" s="117"/>
      <c r="P948" s="117"/>
      <c r="Q948" s="117"/>
      <c r="R948" s="117"/>
      <c r="S948" s="117"/>
      <c r="T948" s="117"/>
      <c r="U948" s="117"/>
      <c r="V948" s="117"/>
    </row>
    <row r="949" spans="3:22" ht="15.75" customHeight="1">
      <c r="C949" s="117"/>
      <c r="D949" s="115"/>
      <c r="E949" s="115"/>
      <c r="F949" s="115"/>
      <c r="G949" s="117"/>
      <c r="H949" s="157"/>
      <c r="I949" s="117"/>
      <c r="J949" s="117"/>
      <c r="K949" s="117"/>
      <c r="L949" s="117"/>
      <c r="M949" s="117"/>
      <c r="N949" s="117"/>
      <c r="O949" s="117"/>
      <c r="P949" s="117"/>
      <c r="Q949" s="117"/>
      <c r="R949" s="117"/>
      <c r="S949" s="117"/>
      <c r="T949" s="117"/>
      <c r="U949" s="117"/>
      <c r="V949" s="117"/>
    </row>
    <row r="950" spans="3:22" ht="15.75" customHeight="1">
      <c r="C950" s="117"/>
      <c r="D950" s="115"/>
      <c r="E950" s="115"/>
      <c r="F950" s="115"/>
      <c r="G950" s="117"/>
      <c r="H950" s="157"/>
      <c r="I950" s="117"/>
      <c r="J950" s="117"/>
      <c r="K950" s="117"/>
      <c r="L950" s="117"/>
      <c r="M950" s="117"/>
      <c r="N950" s="117"/>
      <c r="O950" s="117"/>
      <c r="P950" s="117"/>
      <c r="Q950" s="117"/>
      <c r="R950" s="117"/>
      <c r="S950" s="117"/>
      <c r="T950" s="117"/>
      <c r="U950" s="117"/>
      <c r="V950" s="117"/>
    </row>
    <row r="951" spans="3:22" ht="15.75" customHeight="1">
      <c r="C951" s="117"/>
      <c r="D951" s="115"/>
      <c r="E951" s="115"/>
      <c r="F951" s="115"/>
      <c r="G951" s="117"/>
      <c r="H951" s="157"/>
      <c r="I951" s="117"/>
      <c r="J951" s="117"/>
      <c r="K951" s="117"/>
      <c r="L951" s="117"/>
      <c r="M951" s="117"/>
      <c r="N951" s="117"/>
      <c r="O951" s="117"/>
      <c r="P951" s="117"/>
      <c r="Q951" s="117"/>
      <c r="R951" s="117"/>
      <c r="S951" s="117"/>
      <c r="T951" s="117"/>
      <c r="U951" s="117"/>
      <c r="V951" s="117"/>
    </row>
    <row r="952" spans="3:22" ht="15.75" customHeight="1">
      <c r="C952" s="117"/>
      <c r="D952" s="115"/>
      <c r="E952" s="115"/>
      <c r="F952" s="115"/>
      <c r="G952" s="117"/>
      <c r="H952" s="157"/>
      <c r="I952" s="117"/>
      <c r="J952" s="117"/>
      <c r="K952" s="117"/>
      <c r="L952" s="117"/>
      <c r="M952" s="117"/>
      <c r="N952" s="117"/>
      <c r="O952" s="117"/>
      <c r="P952" s="117"/>
      <c r="Q952" s="117"/>
      <c r="R952" s="117"/>
      <c r="S952" s="117"/>
      <c r="T952" s="117"/>
      <c r="U952" s="117"/>
      <c r="V952" s="117"/>
    </row>
    <row r="953" spans="3:22" ht="15.75" customHeight="1">
      <c r="C953" s="117"/>
      <c r="D953" s="115"/>
      <c r="E953" s="115"/>
      <c r="F953" s="115"/>
      <c r="G953" s="117"/>
      <c r="H953" s="157"/>
      <c r="I953" s="117"/>
      <c r="J953" s="117"/>
      <c r="K953" s="117"/>
      <c r="L953" s="117"/>
      <c r="M953" s="117"/>
      <c r="N953" s="117"/>
      <c r="O953" s="117"/>
      <c r="P953" s="117"/>
      <c r="Q953" s="117"/>
      <c r="R953" s="117"/>
      <c r="S953" s="117"/>
      <c r="T953" s="117"/>
      <c r="U953" s="117"/>
      <c r="V953" s="117"/>
    </row>
    <row r="954" spans="3:22" ht="15.75" customHeight="1">
      <c r="C954" s="117"/>
      <c r="D954" s="115"/>
      <c r="E954" s="115"/>
      <c r="F954" s="115"/>
      <c r="G954" s="117"/>
      <c r="H954" s="157"/>
      <c r="I954" s="117"/>
      <c r="J954" s="117"/>
      <c r="K954" s="117"/>
      <c r="L954" s="117"/>
      <c r="M954" s="117"/>
      <c r="N954" s="117"/>
      <c r="O954" s="117"/>
      <c r="P954" s="117"/>
      <c r="Q954" s="117"/>
      <c r="R954" s="117"/>
      <c r="S954" s="117"/>
      <c r="T954" s="117"/>
      <c r="U954" s="117"/>
      <c r="V954" s="117"/>
    </row>
    <row r="955" spans="3:22" ht="15.75" customHeight="1">
      <c r="C955" s="117"/>
      <c r="D955" s="115"/>
      <c r="E955" s="115"/>
      <c r="F955" s="115"/>
      <c r="G955" s="117"/>
      <c r="H955" s="157"/>
      <c r="I955" s="117"/>
      <c r="J955" s="117"/>
      <c r="K955" s="117"/>
      <c r="L955" s="117"/>
      <c r="M955" s="117"/>
      <c r="N955" s="117"/>
      <c r="O955" s="117"/>
      <c r="P955" s="117"/>
      <c r="Q955" s="117"/>
      <c r="R955" s="117"/>
      <c r="S955" s="117"/>
      <c r="T955" s="117"/>
      <c r="U955" s="117"/>
      <c r="V955" s="117"/>
    </row>
    <row r="956" spans="3:22" ht="15.75" customHeight="1">
      <c r="C956" s="117"/>
      <c r="D956" s="115"/>
      <c r="E956" s="115"/>
      <c r="F956" s="115"/>
      <c r="G956" s="117"/>
      <c r="H956" s="157"/>
      <c r="I956" s="117"/>
      <c r="J956" s="117"/>
      <c r="K956" s="117"/>
      <c r="L956" s="117"/>
      <c r="M956" s="117"/>
      <c r="N956" s="117"/>
      <c r="O956" s="117"/>
      <c r="P956" s="117"/>
      <c r="Q956" s="117"/>
      <c r="R956" s="117"/>
      <c r="S956" s="117"/>
      <c r="T956" s="117"/>
      <c r="U956" s="117"/>
      <c r="V956" s="117"/>
    </row>
    <row r="957" spans="3:22" ht="15.75" customHeight="1">
      <c r="C957" s="117"/>
      <c r="D957" s="115"/>
      <c r="E957" s="115"/>
      <c r="F957" s="115"/>
      <c r="G957" s="117"/>
      <c r="H957" s="157"/>
      <c r="I957" s="117"/>
      <c r="J957" s="117"/>
      <c r="K957" s="117"/>
      <c r="L957" s="117"/>
      <c r="M957" s="117"/>
      <c r="N957" s="117"/>
      <c r="O957" s="117"/>
      <c r="P957" s="117"/>
      <c r="Q957" s="117"/>
      <c r="R957" s="117"/>
      <c r="S957" s="117"/>
      <c r="T957" s="117"/>
      <c r="U957" s="117"/>
      <c r="V957" s="117"/>
    </row>
    <row r="958" spans="3:22" ht="15.75" customHeight="1">
      <c r="C958" s="117"/>
      <c r="D958" s="115"/>
      <c r="E958" s="115"/>
      <c r="F958" s="115"/>
      <c r="G958" s="117"/>
      <c r="H958" s="157"/>
      <c r="I958" s="117"/>
      <c r="J958" s="117"/>
      <c r="K958" s="117"/>
      <c r="L958" s="117"/>
      <c r="M958" s="117"/>
      <c r="N958" s="117"/>
      <c r="O958" s="117"/>
      <c r="P958" s="117"/>
      <c r="Q958" s="117"/>
      <c r="R958" s="117"/>
      <c r="S958" s="117"/>
      <c r="T958" s="117"/>
      <c r="U958" s="117"/>
      <c r="V958" s="117"/>
    </row>
    <row r="959" spans="3:22" ht="15.75" customHeight="1">
      <c r="C959" s="117"/>
      <c r="D959" s="115"/>
      <c r="E959" s="115"/>
      <c r="F959" s="115"/>
      <c r="G959" s="117"/>
      <c r="H959" s="157"/>
      <c r="I959" s="117"/>
      <c r="J959" s="117"/>
      <c r="K959" s="117"/>
      <c r="L959" s="117"/>
      <c r="M959" s="117"/>
      <c r="N959" s="117"/>
      <c r="O959" s="117"/>
      <c r="P959" s="117"/>
      <c r="Q959" s="117"/>
      <c r="R959" s="117"/>
      <c r="S959" s="117"/>
      <c r="T959" s="117"/>
      <c r="U959" s="117"/>
      <c r="V959" s="117"/>
    </row>
    <row r="960" spans="3:22" ht="15.75" customHeight="1">
      <c r="C960" s="117"/>
      <c r="D960" s="115"/>
      <c r="E960" s="115"/>
      <c r="F960" s="115"/>
      <c r="G960" s="117"/>
      <c r="H960" s="157"/>
      <c r="I960" s="117"/>
      <c r="J960" s="117"/>
      <c r="K960" s="117"/>
      <c r="L960" s="117"/>
      <c r="M960" s="117"/>
      <c r="N960" s="117"/>
      <c r="O960" s="117"/>
      <c r="P960" s="117"/>
      <c r="Q960" s="117"/>
      <c r="R960" s="117"/>
      <c r="S960" s="117"/>
      <c r="T960" s="117"/>
      <c r="U960" s="117"/>
      <c r="V960" s="117"/>
    </row>
    <row r="961" spans="3:22" ht="15.75" customHeight="1">
      <c r="C961" s="117"/>
      <c r="D961" s="115"/>
      <c r="E961" s="115"/>
      <c r="F961" s="115"/>
      <c r="G961" s="117"/>
      <c r="H961" s="157"/>
      <c r="I961" s="117"/>
      <c r="J961" s="117"/>
      <c r="K961" s="117"/>
      <c r="L961" s="117"/>
      <c r="M961" s="117"/>
      <c r="N961" s="117"/>
      <c r="O961" s="117"/>
      <c r="P961" s="117"/>
      <c r="Q961" s="117"/>
      <c r="R961" s="117"/>
      <c r="S961" s="117"/>
      <c r="T961" s="117"/>
      <c r="U961" s="117"/>
      <c r="V961" s="117"/>
    </row>
    <row r="962" spans="3:22" ht="15.75" customHeight="1">
      <c r="C962" s="117"/>
      <c r="D962" s="115"/>
      <c r="E962" s="115"/>
      <c r="F962" s="115"/>
      <c r="G962" s="117"/>
      <c r="H962" s="157"/>
      <c r="I962" s="117"/>
      <c r="J962" s="117"/>
      <c r="K962" s="117"/>
      <c r="L962" s="117"/>
      <c r="M962" s="117"/>
      <c r="N962" s="117"/>
      <c r="O962" s="117"/>
      <c r="P962" s="117"/>
      <c r="Q962" s="117"/>
      <c r="R962" s="117"/>
      <c r="S962" s="117"/>
      <c r="T962" s="117"/>
      <c r="U962" s="117"/>
      <c r="V962" s="117"/>
    </row>
    <row r="963" spans="3:22" ht="15.75" customHeight="1">
      <c r="C963" s="117"/>
      <c r="D963" s="115"/>
      <c r="E963" s="115"/>
      <c r="F963" s="115"/>
      <c r="G963" s="117"/>
      <c r="H963" s="157"/>
      <c r="I963" s="117"/>
      <c r="J963" s="117"/>
      <c r="K963" s="117"/>
      <c r="L963" s="117"/>
      <c r="M963" s="117"/>
      <c r="N963" s="117"/>
      <c r="O963" s="117"/>
      <c r="P963" s="117"/>
      <c r="Q963" s="117"/>
      <c r="R963" s="117"/>
      <c r="S963" s="117"/>
      <c r="T963" s="117"/>
      <c r="U963" s="117"/>
      <c r="V963" s="117"/>
    </row>
    <row r="964" spans="3:22" ht="15.75" customHeight="1">
      <c r="C964" s="117"/>
      <c r="D964" s="115"/>
      <c r="E964" s="115"/>
      <c r="F964" s="115"/>
      <c r="G964" s="117"/>
      <c r="H964" s="157"/>
      <c r="I964" s="117"/>
      <c r="J964" s="117"/>
      <c r="K964" s="117"/>
      <c r="L964" s="117"/>
      <c r="M964" s="117"/>
      <c r="N964" s="117"/>
      <c r="O964" s="117"/>
      <c r="P964" s="117"/>
      <c r="Q964" s="117"/>
      <c r="R964" s="117"/>
      <c r="S964" s="117"/>
      <c r="T964" s="117"/>
      <c r="U964" s="117"/>
      <c r="V964" s="117"/>
    </row>
    <row r="965" spans="3:22" ht="15.75" customHeight="1">
      <c r="C965" s="117"/>
      <c r="D965" s="115"/>
      <c r="E965" s="115"/>
      <c r="F965" s="115"/>
      <c r="G965" s="117"/>
      <c r="H965" s="157"/>
      <c r="I965" s="117"/>
      <c r="J965" s="117"/>
      <c r="K965" s="117"/>
      <c r="L965" s="117"/>
      <c r="M965" s="117"/>
      <c r="N965" s="117"/>
      <c r="O965" s="117"/>
      <c r="P965" s="117"/>
      <c r="Q965" s="117"/>
      <c r="R965" s="117"/>
      <c r="S965" s="117"/>
      <c r="T965" s="117"/>
      <c r="U965" s="117"/>
      <c r="V965" s="117"/>
    </row>
    <row r="966" spans="3:22" ht="15.75" customHeight="1">
      <c r="C966" s="117"/>
      <c r="D966" s="115"/>
      <c r="E966" s="115"/>
      <c r="F966" s="115"/>
      <c r="G966" s="117"/>
      <c r="H966" s="157"/>
      <c r="I966" s="117"/>
      <c r="J966" s="117"/>
      <c r="K966" s="117"/>
      <c r="L966" s="117"/>
      <c r="M966" s="117"/>
      <c r="N966" s="117"/>
      <c r="O966" s="117"/>
      <c r="P966" s="117"/>
      <c r="Q966" s="117"/>
      <c r="R966" s="117"/>
      <c r="S966" s="117"/>
      <c r="T966" s="117"/>
      <c r="U966" s="117"/>
      <c r="V966" s="117"/>
    </row>
    <row r="967" spans="3:22" ht="15.75" customHeight="1">
      <c r="C967" s="117"/>
      <c r="D967" s="115"/>
      <c r="E967" s="115"/>
      <c r="F967" s="115"/>
      <c r="G967" s="117"/>
      <c r="H967" s="157"/>
      <c r="I967" s="117"/>
      <c r="J967" s="117"/>
      <c r="K967" s="117"/>
      <c r="L967" s="117"/>
      <c r="M967" s="117"/>
      <c r="N967" s="117"/>
      <c r="O967" s="117"/>
      <c r="P967" s="117"/>
      <c r="Q967" s="117"/>
      <c r="R967" s="117"/>
      <c r="S967" s="117"/>
      <c r="T967" s="117"/>
      <c r="U967" s="117"/>
      <c r="V967" s="117"/>
    </row>
    <row r="968" spans="3:22" ht="15.75" customHeight="1">
      <c r="C968" s="117"/>
      <c r="D968" s="115"/>
      <c r="E968" s="115"/>
      <c r="F968" s="115"/>
      <c r="G968" s="117"/>
      <c r="H968" s="157"/>
      <c r="I968" s="117"/>
      <c r="J968" s="117"/>
      <c r="K968" s="117"/>
      <c r="L968" s="117"/>
      <c r="M968" s="117"/>
      <c r="N968" s="117"/>
      <c r="O968" s="117"/>
      <c r="P968" s="117"/>
      <c r="Q968" s="117"/>
      <c r="R968" s="117"/>
      <c r="S968" s="117"/>
      <c r="T968" s="117"/>
      <c r="U968" s="117"/>
      <c r="V968" s="117"/>
    </row>
    <row r="969" spans="3:22" ht="15.75" customHeight="1">
      <c r="C969" s="117"/>
      <c r="D969" s="115"/>
      <c r="E969" s="115"/>
      <c r="F969" s="115"/>
      <c r="G969" s="117"/>
      <c r="H969" s="157"/>
      <c r="I969" s="117"/>
      <c r="J969" s="117"/>
      <c r="K969" s="117"/>
      <c r="L969" s="117"/>
      <c r="M969" s="117"/>
      <c r="N969" s="117"/>
      <c r="O969" s="117"/>
      <c r="P969" s="117"/>
      <c r="Q969" s="117"/>
      <c r="R969" s="117"/>
      <c r="S969" s="117"/>
      <c r="T969" s="117"/>
      <c r="U969" s="117"/>
      <c r="V969" s="117"/>
    </row>
    <row r="970" spans="3:22" ht="15.75" customHeight="1">
      <c r="C970" s="117"/>
      <c r="D970" s="115"/>
      <c r="E970" s="115"/>
      <c r="F970" s="115"/>
      <c r="G970" s="117"/>
      <c r="H970" s="157"/>
      <c r="I970" s="117"/>
      <c r="J970" s="117"/>
      <c r="K970" s="117"/>
      <c r="L970" s="117"/>
      <c r="M970" s="117"/>
      <c r="N970" s="117"/>
      <c r="O970" s="117"/>
      <c r="P970" s="117"/>
      <c r="Q970" s="117"/>
      <c r="R970" s="117"/>
      <c r="S970" s="117"/>
      <c r="T970" s="117"/>
      <c r="U970" s="117"/>
      <c r="V970" s="117"/>
    </row>
    <row r="971" spans="3:22" ht="15.75" customHeight="1">
      <c r="C971" s="117"/>
      <c r="D971" s="115"/>
      <c r="E971" s="115"/>
      <c r="F971" s="115"/>
      <c r="G971" s="117"/>
      <c r="H971" s="157"/>
      <c r="I971" s="117"/>
      <c r="J971" s="117"/>
      <c r="K971" s="117"/>
      <c r="L971" s="117"/>
      <c r="M971" s="117"/>
      <c r="N971" s="117"/>
      <c r="O971" s="117"/>
      <c r="P971" s="117"/>
      <c r="Q971" s="117"/>
      <c r="R971" s="117"/>
      <c r="S971" s="117"/>
      <c r="T971" s="117"/>
      <c r="U971" s="117"/>
      <c r="V971" s="117"/>
    </row>
    <row r="972" spans="3:22" ht="15.75" customHeight="1">
      <c r="C972" s="117"/>
      <c r="D972" s="115"/>
      <c r="E972" s="115"/>
      <c r="F972" s="115"/>
      <c r="G972" s="117"/>
      <c r="H972" s="157"/>
      <c r="I972" s="117"/>
      <c r="J972" s="117"/>
      <c r="K972" s="117"/>
      <c r="L972" s="117"/>
      <c r="M972" s="117"/>
      <c r="N972" s="117"/>
      <c r="O972" s="117"/>
      <c r="P972" s="117"/>
      <c r="Q972" s="117"/>
      <c r="R972" s="117"/>
      <c r="S972" s="117"/>
      <c r="T972" s="117"/>
      <c r="U972" s="117"/>
      <c r="V972" s="117"/>
    </row>
    <row r="973" spans="3:22" ht="15.75" customHeight="1">
      <c r="C973" s="117"/>
      <c r="D973" s="115"/>
      <c r="E973" s="115"/>
      <c r="F973" s="115"/>
      <c r="G973" s="117"/>
      <c r="H973" s="157"/>
      <c r="I973" s="117"/>
      <c r="J973" s="117"/>
      <c r="K973" s="117"/>
      <c r="L973" s="117"/>
      <c r="M973" s="117"/>
      <c r="N973" s="117"/>
      <c r="O973" s="117"/>
      <c r="P973" s="117"/>
      <c r="Q973" s="117"/>
      <c r="R973" s="117"/>
      <c r="S973" s="117"/>
      <c r="T973" s="117"/>
      <c r="U973" s="117"/>
      <c r="V973" s="117"/>
    </row>
    <row r="974" spans="3:22" ht="15.75" customHeight="1">
      <c r="C974" s="117"/>
      <c r="D974" s="115"/>
      <c r="E974" s="115"/>
      <c r="F974" s="115"/>
      <c r="G974" s="117"/>
      <c r="H974" s="157"/>
      <c r="I974" s="117"/>
      <c r="J974" s="117"/>
      <c r="K974" s="117"/>
      <c r="L974" s="117"/>
      <c r="M974" s="117"/>
      <c r="N974" s="117"/>
      <c r="O974" s="117"/>
      <c r="P974" s="117"/>
      <c r="Q974" s="117"/>
      <c r="R974" s="117"/>
      <c r="S974" s="117"/>
      <c r="T974" s="117"/>
      <c r="U974" s="117"/>
      <c r="V974" s="117"/>
    </row>
    <row r="975" spans="3:22" ht="15.75" customHeight="1">
      <c r="C975" s="117"/>
      <c r="D975" s="115"/>
      <c r="E975" s="115"/>
      <c r="F975" s="115"/>
      <c r="G975" s="117"/>
      <c r="H975" s="157"/>
      <c r="I975" s="117"/>
      <c r="J975" s="117"/>
      <c r="K975" s="117"/>
      <c r="L975" s="117"/>
      <c r="M975" s="117"/>
      <c r="N975" s="117"/>
      <c r="O975" s="117"/>
      <c r="P975" s="117"/>
      <c r="Q975" s="117"/>
      <c r="R975" s="117"/>
      <c r="S975" s="117"/>
      <c r="T975" s="117"/>
      <c r="U975" s="117"/>
      <c r="V975" s="117"/>
    </row>
    <row r="976" spans="3:22" ht="15.75" customHeight="1">
      <c r="C976" s="117"/>
      <c r="D976" s="115"/>
      <c r="E976" s="115"/>
      <c r="F976" s="115"/>
      <c r="G976" s="117"/>
      <c r="H976" s="157"/>
      <c r="I976" s="117"/>
      <c r="J976" s="117"/>
      <c r="K976" s="117"/>
      <c r="L976" s="117"/>
      <c r="M976" s="117"/>
      <c r="N976" s="117"/>
      <c r="O976" s="117"/>
      <c r="P976" s="117"/>
      <c r="Q976" s="117"/>
      <c r="R976" s="117"/>
      <c r="S976" s="117"/>
      <c r="T976" s="117"/>
      <c r="U976" s="117"/>
      <c r="V976" s="117"/>
    </row>
    <row r="977" spans="3:22" ht="15.75" customHeight="1">
      <c r="C977" s="117"/>
      <c r="D977" s="115"/>
      <c r="E977" s="115"/>
      <c r="F977" s="115"/>
      <c r="G977" s="117"/>
      <c r="H977" s="157"/>
      <c r="I977" s="117"/>
      <c r="J977" s="117"/>
      <c r="K977" s="117"/>
      <c r="L977" s="117"/>
      <c r="M977" s="117"/>
      <c r="N977" s="117"/>
      <c r="O977" s="117"/>
      <c r="P977" s="117"/>
      <c r="Q977" s="117"/>
      <c r="R977" s="117"/>
      <c r="S977" s="117"/>
      <c r="T977" s="117"/>
      <c r="U977" s="117"/>
      <c r="V977" s="117"/>
    </row>
    <row r="978" spans="3:22" ht="15.75" customHeight="1">
      <c r="C978" s="117"/>
      <c r="D978" s="115"/>
      <c r="E978" s="115"/>
      <c r="F978" s="115"/>
      <c r="G978" s="117"/>
      <c r="H978" s="157"/>
      <c r="I978" s="117"/>
      <c r="J978" s="117"/>
      <c r="K978" s="117"/>
      <c r="L978" s="117"/>
      <c r="M978" s="117"/>
      <c r="N978" s="117"/>
      <c r="O978" s="117"/>
      <c r="P978" s="117"/>
      <c r="Q978" s="117"/>
      <c r="R978" s="117"/>
      <c r="S978" s="117"/>
      <c r="T978" s="117"/>
      <c r="U978" s="117"/>
      <c r="V978" s="117"/>
    </row>
    <row r="979" spans="3:22" ht="15.75" customHeight="1">
      <c r="C979" s="117"/>
      <c r="D979" s="115"/>
      <c r="E979" s="115"/>
      <c r="F979" s="115"/>
      <c r="G979" s="117"/>
      <c r="H979" s="157"/>
      <c r="I979" s="117"/>
      <c r="J979" s="117"/>
      <c r="K979" s="117"/>
      <c r="L979" s="117"/>
      <c r="M979" s="117"/>
      <c r="N979" s="117"/>
      <c r="O979" s="117"/>
      <c r="P979" s="117"/>
      <c r="Q979" s="117"/>
      <c r="R979" s="117"/>
      <c r="S979" s="117"/>
      <c r="T979" s="117"/>
      <c r="U979" s="117"/>
      <c r="V979" s="117"/>
    </row>
    <row r="980" spans="3:22" ht="15.75" customHeight="1">
      <c r="C980" s="117"/>
      <c r="D980" s="115"/>
      <c r="E980" s="115"/>
      <c r="F980" s="115"/>
      <c r="G980" s="117"/>
      <c r="H980" s="157"/>
      <c r="I980" s="117"/>
      <c r="J980" s="117"/>
      <c r="K980" s="117"/>
      <c r="L980" s="117"/>
      <c r="M980" s="117"/>
      <c r="N980" s="117"/>
      <c r="O980" s="117"/>
      <c r="P980" s="117"/>
      <c r="Q980" s="117"/>
      <c r="R980" s="117"/>
      <c r="S980" s="117"/>
      <c r="T980" s="117"/>
      <c r="U980" s="117"/>
      <c r="V980" s="117"/>
    </row>
    <row r="981" spans="3:22" ht="15.75" customHeight="1">
      <c r="C981" s="117"/>
      <c r="D981" s="115"/>
      <c r="E981" s="115"/>
      <c r="F981" s="115"/>
      <c r="G981" s="117"/>
      <c r="H981" s="157"/>
      <c r="I981" s="117"/>
      <c r="J981" s="117"/>
      <c r="K981" s="117"/>
      <c r="L981" s="117"/>
      <c r="M981" s="117"/>
      <c r="N981" s="117"/>
      <c r="O981" s="117"/>
      <c r="P981" s="117"/>
      <c r="Q981" s="117"/>
      <c r="R981" s="117"/>
      <c r="S981" s="117"/>
      <c r="T981" s="117"/>
      <c r="U981" s="117"/>
      <c r="V981" s="117"/>
    </row>
    <row r="982" spans="3:22" ht="15.75" customHeight="1">
      <c r="C982" s="117"/>
      <c r="D982" s="115"/>
      <c r="E982" s="115"/>
      <c r="F982" s="115"/>
      <c r="G982" s="117"/>
      <c r="H982" s="157"/>
      <c r="I982" s="117"/>
      <c r="J982" s="117"/>
      <c r="K982" s="117"/>
      <c r="L982" s="117"/>
      <c r="M982" s="117"/>
      <c r="N982" s="117"/>
      <c r="O982" s="117"/>
      <c r="P982" s="117"/>
      <c r="Q982" s="117"/>
      <c r="R982" s="117"/>
      <c r="S982" s="117"/>
      <c r="T982" s="117"/>
      <c r="U982" s="117"/>
      <c r="V982" s="117"/>
    </row>
    <row r="983" spans="3:22" ht="15.75" customHeight="1">
      <c r="C983" s="117"/>
      <c r="D983" s="115"/>
      <c r="E983" s="115"/>
      <c r="F983" s="115"/>
      <c r="G983" s="117"/>
      <c r="H983" s="157"/>
      <c r="I983" s="117"/>
      <c r="J983" s="117"/>
      <c r="K983" s="117"/>
      <c r="L983" s="117"/>
      <c r="M983" s="117"/>
      <c r="N983" s="117"/>
      <c r="O983" s="117"/>
      <c r="P983" s="117"/>
      <c r="Q983" s="117"/>
      <c r="R983" s="117"/>
      <c r="S983" s="117"/>
      <c r="T983" s="117"/>
      <c r="U983" s="117"/>
      <c r="V983" s="117"/>
    </row>
    <row r="984" spans="3:22" ht="15.75" customHeight="1">
      <c r="C984" s="117"/>
      <c r="D984" s="115"/>
      <c r="E984" s="115"/>
      <c r="F984" s="115"/>
      <c r="G984" s="117"/>
      <c r="H984" s="157"/>
      <c r="I984" s="117"/>
      <c r="J984" s="117"/>
      <c r="K984" s="117"/>
      <c r="L984" s="117"/>
      <c r="M984" s="117"/>
      <c r="N984" s="117"/>
      <c r="O984" s="117"/>
      <c r="P984" s="117"/>
      <c r="Q984" s="117"/>
      <c r="R984" s="117"/>
      <c r="S984" s="117"/>
      <c r="T984" s="117"/>
      <c r="U984" s="117"/>
      <c r="V984" s="117"/>
    </row>
    <row r="985" spans="3:22" ht="15.75" customHeight="1">
      <c r="C985" s="117"/>
      <c r="D985" s="115"/>
      <c r="E985" s="115"/>
      <c r="F985" s="115"/>
      <c r="G985" s="117"/>
      <c r="H985" s="157"/>
      <c r="I985" s="117"/>
      <c r="J985" s="117"/>
      <c r="K985" s="117"/>
      <c r="L985" s="117"/>
      <c r="M985" s="117"/>
      <c r="N985" s="117"/>
      <c r="O985" s="117"/>
      <c r="P985" s="117"/>
      <c r="Q985" s="117"/>
      <c r="R985" s="117"/>
      <c r="S985" s="117"/>
      <c r="T985" s="117"/>
      <c r="U985" s="117"/>
      <c r="V985" s="117"/>
    </row>
  </sheetData>
  <pageMargins left="0.75" right="0.75" top="1" bottom="1" header="0.5" footer="0.5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76785-B568-409C-A3C2-570149C8E7A3}">
  <sheetPr>
    <tabColor theme="0" tint="-0.499984740745262"/>
    <outlinePr summaryBelow="0" summaryRight="0"/>
  </sheetPr>
  <dimension ref="A1:V982"/>
  <sheetViews>
    <sheetView zoomScaleNormal="100" workbookViewId="0">
      <selection activeCell="D23" sqref="D23"/>
    </sheetView>
  </sheetViews>
  <sheetFormatPr defaultColWidth="11.36328125" defaultRowHeight="15.75" customHeight="1"/>
  <cols>
    <col min="1" max="1" width="13" style="2" customWidth="1"/>
    <col min="2" max="2" width="33.36328125" style="2" customWidth="1"/>
    <col min="3" max="3" width="23.36328125" style="2" bestFit="1" customWidth="1"/>
    <col min="4" max="4" width="22.08984375" style="2" customWidth="1"/>
    <col min="5" max="5" width="17.90625" style="2" bestFit="1" customWidth="1"/>
    <col min="6" max="6" width="26.90625" style="2" customWidth="1"/>
    <col min="7" max="7" width="12.08984375" style="64" customWidth="1"/>
    <col min="8" max="8" width="11.36328125" style="2"/>
    <col min="9" max="9" width="21.08984375" style="2" customWidth="1"/>
    <col min="10" max="10" width="24.6328125" style="2" customWidth="1"/>
    <col min="11" max="11" width="22.6328125" style="2" customWidth="1"/>
    <col min="12" max="16384" width="11.36328125" style="2"/>
  </cols>
  <sheetData>
    <row r="1" spans="1:21" ht="15.75" customHeight="1">
      <c r="A1" s="3" t="s">
        <v>0</v>
      </c>
      <c r="B1" s="2" t="s">
        <v>1</v>
      </c>
      <c r="C1" s="4">
        <v>0</v>
      </c>
      <c r="D1" s="5" t="s">
        <v>2</v>
      </c>
      <c r="E1" s="4" t="s">
        <v>60</v>
      </c>
      <c r="F1" s="9">
        <f>'[7]Rate WO+OH'!B3</f>
        <v>2.9899999999999999E-2</v>
      </c>
      <c r="G1" s="2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ht="15.75" customHeight="1">
      <c r="A2" s="8"/>
      <c r="B2" s="2" t="s">
        <v>3</v>
      </c>
      <c r="C2" s="69">
        <v>45250</v>
      </c>
      <c r="D2" s="4"/>
      <c r="E2" s="2" t="s">
        <v>78</v>
      </c>
      <c r="F2" s="2">
        <v>2020</v>
      </c>
      <c r="G2" s="2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ht="15.75" customHeight="1">
      <c r="A3" s="6"/>
      <c r="B3" s="10" t="s">
        <v>4</v>
      </c>
      <c r="C3" s="11">
        <v>0.69</v>
      </c>
      <c r="D3" s="4"/>
      <c r="E3" s="10" t="s">
        <v>79</v>
      </c>
      <c r="F3" s="12">
        <v>0.85</v>
      </c>
      <c r="G3" s="2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ht="15.75" customHeight="1">
      <c r="A4" s="6"/>
      <c r="B4" s="10" t="s">
        <v>5</v>
      </c>
      <c r="C4" s="4">
        <v>60</v>
      </c>
      <c r="D4" s="12"/>
      <c r="E4" s="4" t="s">
        <v>62</v>
      </c>
      <c r="F4" s="13">
        <v>0.11</v>
      </c>
      <c r="G4" s="2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ht="15.75" customHeight="1">
      <c r="A5" s="6"/>
      <c r="B5" s="10" t="s">
        <v>7</v>
      </c>
      <c r="C5" s="14">
        <v>8.5000000000000006E-2</v>
      </c>
      <c r="D5" s="4"/>
      <c r="E5" s="4" t="s">
        <v>63</v>
      </c>
      <c r="F5" s="13">
        <v>0.02</v>
      </c>
      <c r="G5" s="2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15.75" customHeight="1">
      <c r="A6" s="6"/>
      <c r="B6" s="10" t="s">
        <v>8</v>
      </c>
      <c r="C6" s="15">
        <v>0.15</v>
      </c>
      <c r="D6" s="4"/>
      <c r="E6" s="2" t="s">
        <v>6</v>
      </c>
      <c r="F6" s="16">
        <v>135</v>
      </c>
      <c r="G6" s="23"/>
      <c r="H6" s="12">
        <v>0.06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15.75" customHeight="1">
      <c r="A7" s="6"/>
      <c r="B7" s="2" t="s">
        <v>9</v>
      </c>
      <c r="C7" s="17">
        <f>C6-C5</f>
        <v>6.4999999999999988E-2</v>
      </c>
      <c r="D7" s="12"/>
      <c r="E7" s="10" t="s">
        <v>64</v>
      </c>
      <c r="F7" s="18">
        <f>CEILING(C4/12,1)</f>
        <v>5</v>
      </c>
      <c r="G7" s="23"/>
      <c r="H7" s="4">
        <v>12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ht="15.75" customHeight="1">
      <c r="A8" s="6"/>
      <c r="B8" s="19" t="s">
        <v>10</v>
      </c>
      <c r="C8" s="70">
        <f>PMT(C6/12,C4,-C27,C28,C1)</f>
        <v>2472906.8464213051</v>
      </c>
      <c r="D8" s="12"/>
      <c r="E8" s="2" t="s">
        <v>65</v>
      </c>
      <c r="F8" s="20">
        <f>PMT(C5/12,C4,-C27,C28,C1)</f>
        <v>1612355.4229173709</v>
      </c>
      <c r="G8" s="2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ht="15.75" customHeight="1">
      <c r="A9" s="6"/>
      <c r="B9" s="19" t="s">
        <v>11</v>
      </c>
      <c r="C9" s="7">
        <f>C30-(C27-C28)</f>
        <v>118378047.31527832</v>
      </c>
      <c r="D9" s="22"/>
      <c r="E9" s="6" t="s">
        <v>66</v>
      </c>
      <c r="F9" s="7">
        <f>F11-(C27-C28)</f>
        <v>66744961.905042261</v>
      </c>
      <c r="G9" s="23"/>
      <c r="H9" s="4"/>
      <c r="I9" s="4"/>
      <c r="K9" s="47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ht="15.75" customHeight="1">
      <c r="A10" s="6"/>
      <c r="B10" s="2" t="s">
        <v>12</v>
      </c>
      <c r="C10" s="23">
        <f>C11-C9</f>
        <v>29996363.469999999</v>
      </c>
      <c r="D10" s="12"/>
      <c r="E10" s="4"/>
      <c r="F10" s="23">
        <f>F11-F9</f>
        <v>29996363.469999999</v>
      </c>
      <c r="G10" s="23"/>
      <c r="H10" s="4"/>
      <c r="I10" s="4"/>
      <c r="K10" s="48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ht="15.75" customHeight="1">
      <c r="A11" s="6"/>
      <c r="B11" s="2" t="s">
        <v>13</v>
      </c>
      <c r="C11" s="23">
        <f>C8*C4</f>
        <v>148374410.78527832</v>
      </c>
      <c r="D11" s="12"/>
      <c r="E11" s="4"/>
      <c r="F11" s="23">
        <f>F8*C4</f>
        <v>96741325.37504226</v>
      </c>
      <c r="G11" s="23"/>
      <c r="H11" s="4"/>
      <c r="I11" s="4"/>
      <c r="J11" s="4"/>
      <c r="K11" s="48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15.75" customHeight="1">
      <c r="A12" s="6"/>
      <c r="C12" s="23"/>
      <c r="D12" s="12"/>
      <c r="E12" s="2" t="s">
        <v>67</v>
      </c>
      <c r="F12" s="23">
        <v>5</v>
      </c>
      <c r="G12" s="23"/>
      <c r="H12" s="4"/>
      <c r="I12" s="4"/>
      <c r="J12" s="4"/>
      <c r="K12" s="21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ht="15.75" customHeight="1">
      <c r="A13" s="24" t="s">
        <v>14</v>
      </c>
      <c r="B13" s="10" t="s">
        <v>16</v>
      </c>
      <c r="C13" s="231">
        <v>170740000</v>
      </c>
      <c r="D13" s="25"/>
      <c r="E13" s="21"/>
      <c r="F13" s="47"/>
      <c r="G13" s="2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s="1" customFormat="1" ht="26">
      <c r="B14" s="26" t="s">
        <v>15</v>
      </c>
      <c r="C14" s="27" t="str">
        <f>CONCATENATE("Total Cost Exclude VAT ",F7," tahun")</f>
        <v>Total Cost Exclude VAT 5 tahun</v>
      </c>
      <c r="D14" s="28"/>
      <c r="E14" s="29"/>
      <c r="F14" s="27"/>
      <c r="G14" s="61"/>
      <c r="I14" s="49"/>
      <c r="J14" s="50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</row>
    <row r="15" spans="1:21" ht="15.75" customHeight="1">
      <c r="B15" s="30" t="s">
        <v>17</v>
      </c>
      <c r="C15" s="71">
        <f>C13</f>
        <v>170740000</v>
      </c>
      <c r="D15" s="10">
        <v>278380000</v>
      </c>
      <c r="E15" s="110"/>
      <c r="F15" s="31"/>
      <c r="G15" s="31">
        <v>1</v>
      </c>
      <c r="H15" s="66">
        <v>0.85</v>
      </c>
      <c r="I15" s="109">
        <f>($D$15+$D$19)*H15</f>
        <v>236623000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ht="15.75" customHeight="1">
      <c r="B16" s="10" t="s">
        <v>18</v>
      </c>
      <c r="C16" s="72">
        <v>0</v>
      </c>
      <c r="D16" s="10"/>
      <c r="E16" s="31"/>
      <c r="F16" s="31"/>
      <c r="G16" s="31">
        <v>2</v>
      </c>
      <c r="H16" s="66">
        <v>0.75</v>
      </c>
      <c r="I16" s="109">
        <f t="shared" ref="I16:I18" si="0">($D$15+$D$19)*H16</f>
        <v>208785000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2:21" ht="15.75" customHeight="1">
      <c r="B17" s="4" t="s">
        <v>20</v>
      </c>
      <c r="C17" s="73">
        <f>C15-C16</f>
        <v>170740000</v>
      </c>
      <c r="D17" s="32"/>
      <c r="E17" s="23"/>
      <c r="F17" s="31"/>
      <c r="G17" s="31">
        <v>3</v>
      </c>
      <c r="H17" s="66">
        <v>0.69</v>
      </c>
      <c r="I17" s="109">
        <f t="shared" si="0"/>
        <v>192082200</v>
      </c>
      <c r="J17" s="9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2:21" ht="15.75" customHeight="1">
      <c r="B18" s="33" t="s">
        <v>21</v>
      </c>
      <c r="C18" s="31"/>
      <c r="E18" s="31"/>
      <c r="F18" s="31"/>
      <c r="G18" s="31">
        <v>4</v>
      </c>
      <c r="H18" s="66">
        <v>0.66</v>
      </c>
      <c r="I18" s="109">
        <f t="shared" si="0"/>
        <v>183730800</v>
      </c>
    </row>
    <row r="19" spans="2:21" ht="15.75" customHeight="1">
      <c r="B19" s="10" t="s">
        <v>22</v>
      </c>
      <c r="C19" s="23">
        <v>0</v>
      </c>
      <c r="D19" s="10"/>
      <c r="E19" s="31"/>
      <c r="F19" s="31"/>
      <c r="G19" s="31">
        <v>5</v>
      </c>
      <c r="H19" s="66">
        <v>0.63</v>
      </c>
      <c r="I19" s="109">
        <v>170740000</v>
      </c>
      <c r="J19" s="52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2:21" ht="15.75" customHeight="1">
      <c r="B20" s="10" t="s">
        <v>24</v>
      </c>
      <c r="C20" s="34">
        <v>0</v>
      </c>
      <c r="D20" s="10"/>
      <c r="E20" s="31"/>
      <c r="F20" s="31"/>
      <c r="G20" s="31"/>
      <c r="H20" s="4"/>
      <c r="I20" s="49"/>
      <c r="J20" s="53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2:21" ht="15.75" customHeight="1">
      <c r="B21" s="4" t="s">
        <v>20</v>
      </c>
      <c r="C21" s="74">
        <f>C19-C20</f>
        <v>0</v>
      </c>
      <c r="D21" s="35"/>
      <c r="E21" s="23"/>
      <c r="F21" s="31"/>
      <c r="G21" s="31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2:21" ht="15.75" customHeight="1">
      <c r="B22" s="3" t="s">
        <v>25</v>
      </c>
      <c r="C22" s="23"/>
      <c r="D22" s="10"/>
      <c r="E22" s="23"/>
      <c r="F22" s="23"/>
      <c r="G22" s="23"/>
      <c r="H22" s="4"/>
      <c r="I22" s="4"/>
      <c r="J22" s="23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2:21" ht="15.75" customHeight="1">
      <c r="B23" s="10" t="s">
        <v>22</v>
      </c>
      <c r="C23" s="23">
        <v>0</v>
      </c>
      <c r="D23" s="10"/>
      <c r="E23" s="23"/>
      <c r="F23" s="84"/>
      <c r="G23" s="23"/>
      <c r="H23" s="4"/>
      <c r="I23" s="4"/>
      <c r="J23" s="4"/>
      <c r="K23" s="5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2:21" ht="15.75" customHeight="1">
      <c r="B24" s="10" t="s">
        <v>24</v>
      </c>
      <c r="C24" s="34">
        <v>0</v>
      </c>
      <c r="D24" s="10"/>
      <c r="E24" s="23"/>
      <c r="F24" s="23"/>
      <c r="G24" s="23"/>
      <c r="H24" s="4"/>
      <c r="I24" s="4"/>
      <c r="J24" s="49"/>
      <c r="K24" s="7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2:21" ht="15.75" customHeight="1">
      <c r="B25" s="4" t="s">
        <v>20</v>
      </c>
      <c r="C25" s="74">
        <f>C23-C24</f>
        <v>0</v>
      </c>
      <c r="D25" s="35"/>
      <c r="E25" s="23"/>
      <c r="F25" s="23"/>
      <c r="G25" s="23"/>
      <c r="H25" s="4"/>
      <c r="I25" s="4"/>
      <c r="J25" s="4"/>
      <c r="K25" s="21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2:21" ht="15.75" customHeight="1">
      <c r="C26" s="31"/>
      <c r="D26" s="10"/>
      <c r="E26" s="23"/>
      <c r="F26" s="23"/>
      <c r="G26" s="2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2:21" ht="15.75" customHeight="1">
      <c r="B27" s="36" t="s">
        <v>26</v>
      </c>
      <c r="C27" s="73">
        <f>C17+C21+C25</f>
        <v>170740000</v>
      </c>
      <c r="D27" s="10">
        <f>C27-C28</f>
        <v>29996363.469999999</v>
      </c>
      <c r="E27" s="23">
        <f>E17+E21+E25</f>
        <v>0</v>
      </c>
      <c r="F27" s="23"/>
      <c r="G27" s="23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1" ht="15.75" customHeight="1">
      <c r="B28" s="37" t="s">
        <v>27</v>
      </c>
      <c r="C28" s="75">
        <v>140743636.53</v>
      </c>
      <c r="D28" s="39">
        <f>D27/12</f>
        <v>2499696.9558333331</v>
      </c>
      <c r="E28" s="60"/>
      <c r="F28" s="38"/>
      <c r="G28" s="38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1" ht="15.75" customHeight="1">
      <c r="B29" s="36"/>
      <c r="C29" s="38"/>
      <c r="E29" s="38"/>
      <c r="F29" s="38"/>
      <c r="G29" s="38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1" ht="15.75" customHeight="1">
      <c r="B30" s="36" t="s">
        <v>28</v>
      </c>
      <c r="C30" s="38">
        <f>C8*C4</f>
        <v>148374410.78527832</v>
      </c>
      <c r="D30" s="39"/>
      <c r="E30" s="38"/>
      <c r="F30" s="38"/>
      <c r="G30" s="38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1" ht="15.75" customHeight="1">
      <c r="B31" s="36" t="s">
        <v>29</v>
      </c>
      <c r="C31" s="38">
        <f>E31*-1</f>
        <v>0</v>
      </c>
      <c r="D31" s="39"/>
      <c r="E31" s="108">
        <v>0</v>
      </c>
      <c r="F31" s="38"/>
      <c r="G31" s="38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2:21" ht="15.75" customHeight="1">
      <c r="B32" s="36" t="s">
        <v>80</v>
      </c>
      <c r="C32" s="105">
        <f>E32*-1</f>
        <v>0</v>
      </c>
      <c r="D32" s="10">
        <v>0.02</v>
      </c>
      <c r="E32" s="108">
        <v>0</v>
      </c>
      <c r="F32" s="34"/>
      <c r="G32" s="3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2" ht="15.75" customHeight="1">
      <c r="B33" s="36" t="s">
        <v>30</v>
      </c>
      <c r="C33" s="106">
        <f>(C38*D33)*-1</f>
        <v>-3500000</v>
      </c>
      <c r="D33" s="12">
        <v>0.25</v>
      </c>
      <c r="E33" s="108"/>
      <c r="F33" s="23"/>
      <c r="G33" s="23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2" ht="15.75" customHeight="1">
      <c r="B34" s="36" t="s">
        <v>52</v>
      </c>
      <c r="C34" s="107">
        <f>(C27+(C38/D34))*(C5)*F6/360</f>
        <v>5531587.5000000009</v>
      </c>
      <c r="D34" s="10">
        <f>CEILING((C4/12),1)</f>
        <v>5</v>
      </c>
      <c r="E34" s="23"/>
      <c r="F34" s="34"/>
      <c r="G34" s="3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2" ht="15.75" customHeight="1">
      <c r="B35" s="36" t="s">
        <v>32</v>
      </c>
      <c r="C35" s="23">
        <f>SUM(C31:C34)</f>
        <v>2031587.5000000009</v>
      </c>
      <c r="D35" s="10"/>
      <c r="E35" s="23"/>
      <c r="F35" s="23"/>
      <c r="G35" s="23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2" ht="15.75" customHeight="1">
      <c r="A36" s="33" t="s">
        <v>33</v>
      </c>
      <c r="B36" s="10"/>
      <c r="C36" s="31"/>
      <c r="F36" s="31"/>
      <c r="G36" s="23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ht="15.75" customHeight="1">
      <c r="B37" s="10" t="s">
        <v>34</v>
      </c>
      <c r="C37" s="79">
        <v>9600000</v>
      </c>
      <c r="D37" s="12">
        <f>C37/$C$27</f>
        <v>5.6225840459177695E-2</v>
      </c>
      <c r="E37" s="12"/>
      <c r="F37" s="23"/>
      <c r="G37" s="23"/>
      <c r="H37" s="10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ht="15.75" customHeight="1">
      <c r="B38" s="10" t="s">
        <v>35</v>
      </c>
      <c r="C38" s="79">
        <v>14000000</v>
      </c>
      <c r="D38" s="12">
        <f t="shared" ref="D38:D40" si="1">C38/$C$27</f>
        <v>8.1996017336300811E-2</v>
      </c>
      <c r="E38" s="12"/>
      <c r="F38" s="23"/>
      <c r="G38" s="23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ht="15.75" customHeight="1">
      <c r="B39" s="10" t="s">
        <v>36</v>
      </c>
      <c r="C39" s="79">
        <v>16800000</v>
      </c>
      <c r="D39" s="12">
        <f>C39/$C$27</f>
        <v>9.8395220803560973E-2</v>
      </c>
      <c r="E39" s="12"/>
      <c r="F39" s="23"/>
      <c r="G39" s="23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ht="15.75" customHeight="1">
      <c r="B40" s="10" t="s">
        <v>37</v>
      </c>
      <c r="C40" s="79">
        <v>14000000</v>
      </c>
      <c r="D40" s="12">
        <f t="shared" si="1"/>
        <v>8.1996017336300811E-2</v>
      </c>
      <c r="E40" s="12"/>
      <c r="F40" s="23"/>
      <c r="G40" s="23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ht="15.75" customHeight="1">
      <c r="B41" s="36" t="s">
        <v>38</v>
      </c>
      <c r="C41" s="81">
        <f>SUM(C37:C40)</f>
        <v>54400000</v>
      </c>
      <c r="D41" s="10"/>
      <c r="E41" s="10"/>
      <c r="F41" s="23"/>
      <c r="G41" s="23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3" spans="1:22" ht="15.75" customHeight="1">
      <c r="B43" s="10" t="s">
        <v>39</v>
      </c>
      <c r="C43" s="80">
        <f>C41+C30+C35</f>
        <v>204805998.28527832</v>
      </c>
      <c r="D43" s="8"/>
      <c r="E43" s="10"/>
      <c r="F43" s="23"/>
      <c r="G43" s="23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ht="15.75" customHeight="1">
      <c r="B44" s="10" t="s">
        <v>40</v>
      </c>
      <c r="C44" s="79">
        <v>0</v>
      </c>
      <c r="D44" s="12">
        <f>C44/$C$27</f>
        <v>0</v>
      </c>
      <c r="E44" s="12"/>
      <c r="F44" s="23"/>
      <c r="G44" s="23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5.75" customHeight="1">
      <c r="B45" s="10" t="s">
        <v>41</v>
      </c>
      <c r="C45" s="74">
        <f>(C43+C44)/C4</f>
        <v>3413433.3047546386</v>
      </c>
      <c r="D45" s="12"/>
      <c r="E45" s="12"/>
      <c r="F45" s="23"/>
      <c r="G45" s="23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ht="15.75" customHeight="1">
      <c r="B46" s="10" t="s">
        <v>42</v>
      </c>
      <c r="C46" s="73">
        <f>ROUND(C45,-3)</f>
        <v>3413000</v>
      </c>
      <c r="D46" s="10"/>
      <c r="E46" s="10"/>
      <c r="F46" s="23"/>
      <c r="G46" s="23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ht="15.75" customHeight="1">
      <c r="B47" s="10"/>
      <c r="C47" s="23"/>
      <c r="D47" s="10"/>
      <c r="E47" s="23"/>
      <c r="F47" s="23"/>
      <c r="G47" s="23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2" ht="15.75" customHeight="1">
      <c r="A48" s="40" t="s">
        <v>43</v>
      </c>
      <c r="B48" s="4"/>
      <c r="C48" s="10"/>
      <c r="D48" s="10"/>
      <c r="E48" s="35"/>
      <c r="F48" s="4"/>
      <c r="G48" s="23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2:21" ht="15.75" customHeight="1">
      <c r="B49" s="41" t="s">
        <v>44</v>
      </c>
      <c r="C49" s="27" t="s">
        <v>45</v>
      </c>
      <c r="D49" s="27" t="s">
        <v>46</v>
      </c>
      <c r="E49" s="27" t="s">
        <v>47</v>
      </c>
      <c r="F49" s="4"/>
      <c r="G49" s="23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2:21" ht="15.75" customHeight="1">
      <c r="B50" s="36" t="s">
        <v>29</v>
      </c>
      <c r="C50" s="34">
        <f>(C31)*-1</f>
        <v>0</v>
      </c>
      <c r="D50" s="23">
        <f>C50/$F$7</f>
        <v>0</v>
      </c>
      <c r="E50" s="23">
        <f t="shared" ref="E50:E53" si="2">D50/12</f>
        <v>0</v>
      </c>
      <c r="F50" s="4"/>
      <c r="G50" s="23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2:21" ht="15.75" customHeight="1">
      <c r="B51" s="36" t="s">
        <v>30</v>
      </c>
      <c r="C51" s="34">
        <f>C33*-1</f>
        <v>3500000</v>
      </c>
      <c r="D51" s="23">
        <f t="shared" ref="D51:D53" si="3">C51/$F$7</f>
        <v>700000</v>
      </c>
      <c r="E51" s="23">
        <f t="shared" si="2"/>
        <v>58333.333333333336</v>
      </c>
      <c r="F51" s="4"/>
      <c r="G51" s="23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2:21" ht="15.75" customHeight="1">
      <c r="B52" s="36" t="s">
        <v>48</v>
      </c>
      <c r="C52" s="34">
        <f>C43+C44</f>
        <v>204805998.28527832</v>
      </c>
      <c r="D52" s="23">
        <f t="shared" si="3"/>
        <v>40961199.657055661</v>
      </c>
      <c r="E52" s="23">
        <f t="shared" si="2"/>
        <v>3413433.3047546386</v>
      </c>
      <c r="F52" s="4"/>
      <c r="G52" s="23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2:21" ht="15.75" customHeight="1">
      <c r="B53" s="36" t="s">
        <v>49</v>
      </c>
      <c r="C53" s="34">
        <f>C28</f>
        <v>140743636.53</v>
      </c>
      <c r="D53" s="23">
        <f t="shared" si="3"/>
        <v>28148727.306000002</v>
      </c>
      <c r="E53" s="23">
        <f t="shared" si="2"/>
        <v>2345727.2755</v>
      </c>
      <c r="F53" s="4"/>
      <c r="G53" s="2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2:21" ht="15.75" customHeight="1">
      <c r="B54" s="37" t="s">
        <v>50</v>
      </c>
      <c r="C54" s="42">
        <f>SUM(C50:C53)</f>
        <v>349049634.81527829</v>
      </c>
      <c r="D54" s="42">
        <f>SUM(D50:D53)</f>
        <v>69809926.96305567</v>
      </c>
      <c r="E54" s="42">
        <f t="shared" ref="E54" si="4">SUM(E50:E53)</f>
        <v>5817493.9135879725</v>
      </c>
      <c r="F54" s="4"/>
      <c r="G54" s="23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2:21" ht="15.75" customHeight="1">
      <c r="B55" s="43" t="s">
        <v>51</v>
      </c>
      <c r="C55" s="34"/>
      <c r="D55" s="23"/>
      <c r="E55" s="23"/>
      <c r="F55" s="4"/>
      <c r="G55" s="23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2:21" ht="15.75" customHeight="1">
      <c r="B56" s="36" t="s">
        <v>52</v>
      </c>
      <c r="C56" s="44">
        <f>C34</f>
        <v>5531587.5000000009</v>
      </c>
      <c r="D56" s="23">
        <f t="shared" ref="D56:D58" si="5">C56/$F$7</f>
        <v>1106317.5000000002</v>
      </c>
      <c r="E56" s="23">
        <f t="shared" ref="E56:E58" si="6">D56/12</f>
        <v>92193.125000000015</v>
      </c>
      <c r="F56" s="4"/>
      <c r="G56" s="2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2:21" ht="15.75" customHeight="1">
      <c r="B57" s="36" t="s">
        <v>53</v>
      </c>
      <c r="C57" s="44">
        <f>F9</f>
        <v>66744961.905042261</v>
      </c>
      <c r="D57" s="23">
        <f>C57/$F$7</f>
        <v>13348992.381008452</v>
      </c>
      <c r="E57" s="23">
        <f t="shared" si="6"/>
        <v>1112416.0317507044</v>
      </c>
      <c r="F57" s="4"/>
      <c r="G57" s="2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2:21" ht="15.75" customHeight="1">
      <c r="B58" s="36" t="s">
        <v>54</v>
      </c>
      <c r="C58" s="38">
        <f>C27</f>
        <v>170740000</v>
      </c>
      <c r="D58" s="23">
        <f t="shared" si="5"/>
        <v>34148000</v>
      </c>
      <c r="E58" s="23">
        <f t="shared" si="6"/>
        <v>2845666.6666666665</v>
      </c>
      <c r="F58" s="4"/>
      <c r="G58" s="23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2:21" ht="15.75" customHeight="1">
      <c r="B59" s="45" t="s">
        <v>55</v>
      </c>
      <c r="C59" s="10"/>
      <c r="D59" s="23"/>
      <c r="E59" s="23"/>
      <c r="F59" s="4"/>
      <c r="G59" s="2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2:21" ht="15.75" customHeight="1">
      <c r="B60" s="10" t="s">
        <v>34</v>
      </c>
      <c r="C60" s="10">
        <f>C37</f>
        <v>9600000</v>
      </c>
      <c r="D60" s="23">
        <f t="shared" ref="D60:D64" si="7">C60/$F$7</f>
        <v>1920000</v>
      </c>
      <c r="E60" s="23">
        <f t="shared" ref="E60:E64" si="8">D60/12</f>
        <v>160000</v>
      </c>
      <c r="F60" s="4"/>
      <c r="G60" s="23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2:21" ht="15.75" customHeight="1">
      <c r="B61" s="10" t="s">
        <v>35</v>
      </c>
      <c r="C61" s="10">
        <f>C38</f>
        <v>14000000</v>
      </c>
      <c r="D61" s="23">
        <f t="shared" si="7"/>
        <v>2800000</v>
      </c>
      <c r="E61" s="23">
        <f t="shared" si="8"/>
        <v>233333.33333333334</v>
      </c>
      <c r="F61" s="4"/>
      <c r="G61" s="23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2:21" ht="15.75" customHeight="1">
      <c r="B62" s="10" t="s">
        <v>36</v>
      </c>
      <c r="C62" s="10">
        <f>C39</f>
        <v>16800000</v>
      </c>
      <c r="D62" s="23">
        <f t="shared" si="7"/>
        <v>3360000</v>
      </c>
      <c r="E62" s="23">
        <f t="shared" si="8"/>
        <v>280000</v>
      </c>
      <c r="F62" s="4"/>
      <c r="G62" s="23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2:21" ht="15.75" customHeight="1">
      <c r="B63" s="10" t="s">
        <v>37</v>
      </c>
      <c r="C63" s="10">
        <f>C40</f>
        <v>14000000</v>
      </c>
      <c r="D63" s="23">
        <f t="shared" si="7"/>
        <v>2800000</v>
      </c>
      <c r="E63" s="23">
        <f t="shared" si="8"/>
        <v>233333.33333333334</v>
      </c>
      <c r="F63" s="4"/>
      <c r="G63" s="23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2:21" ht="15.75" customHeight="1">
      <c r="B64" s="10" t="s">
        <v>40</v>
      </c>
      <c r="C64" s="10">
        <f>C44</f>
        <v>0</v>
      </c>
      <c r="D64" s="23">
        <f t="shared" si="7"/>
        <v>0</v>
      </c>
      <c r="E64" s="23">
        <f t="shared" si="8"/>
        <v>0</v>
      </c>
      <c r="F64" s="4"/>
      <c r="G64" s="23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ht="15.75" customHeight="1">
      <c r="B65" s="46" t="s">
        <v>56</v>
      </c>
      <c r="C65" s="37">
        <f>SUM(C56:C64)</f>
        <v>297416549.40504229</v>
      </c>
      <c r="D65" s="37">
        <f t="shared" ref="D65:E65" si="9">SUM(D56:D64)</f>
        <v>59483309.881008454</v>
      </c>
      <c r="E65" s="37">
        <f t="shared" si="9"/>
        <v>4956942.4900840372</v>
      </c>
      <c r="F65" s="4"/>
      <c r="G65" s="23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ht="15.75" customHeight="1">
      <c r="B66" s="4"/>
      <c r="C66" s="10"/>
      <c r="D66" s="10"/>
      <c r="E66" s="35"/>
      <c r="F66" s="4"/>
      <c r="G66" s="23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ht="15.75" customHeight="1">
      <c r="B67" s="46" t="s">
        <v>57</v>
      </c>
      <c r="C67" s="82">
        <f>C54-C65</f>
        <v>51633085.410236001</v>
      </c>
      <c r="D67" s="82">
        <f>D54-D65</f>
        <v>10326617.082047217</v>
      </c>
      <c r="E67" s="82">
        <f>E54-E65</f>
        <v>860551.42350393534</v>
      </c>
      <c r="F67" s="4"/>
      <c r="G67" s="23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ht="15.75" customHeight="1">
      <c r="B68" s="46" t="s">
        <v>58</v>
      </c>
      <c r="C68" s="82">
        <f>((C17+C21)-C28)/2+C28</f>
        <v>155741818.26499999</v>
      </c>
      <c r="D68" s="37"/>
      <c r="E68" s="37"/>
      <c r="F68" s="4"/>
      <c r="G68" s="23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ht="15.75" customHeight="1">
      <c r="B69" s="46" t="s">
        <v>59</v>
      </c>
      <c r="C69" s="37"/>
      <c r="D69" s="83">
        <f>D67/C68</f>
        <v>6.6306000514750177E-2</v>
      </c>
      <c r="E69" s="37"/>
      <c r="F69" s="4"/>
      <c r="G69" s="23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ht="15.75" customHeight="1">
      <c r="B70" s="46"/>
      <c r="C70" s="37"/>
      <c r="D70" s="55"/>
      <c r="E70" s="37"/>
      <c r="F70" s="4"/>
      <c r="G70" s="23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ht="13">
      <c r="B71" s="56"/>
      <c r="C71" s="10"/>
      <c r="D71" s="10"/>
      <c r="E71" s="10"/>
      <c r="F71" s="4"/>
      <c r="G71" s="23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ht="15.75" customHeight="1">
      <c r="A72" s="4"/>
      <c r="B72" s="6"/>
      <c r="C72" s="10"/>
      <c r="D72" s="10"/>
      <c r="E72" s="10"/>
      <c r="F72" s="4"/>
      <c r="G72" s="63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5.75" customHeight="1">
      <c r="A73" s="4"/>
      <c r="B73" s="4"/>
      <c r="C73" s="10"/>
      <c r="D73" s="10"/>
      <c r="E73" s="10"/>
      <c r="F73" s="4"/>
      <c r="G73" s="23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ht="13">
      <c r="A74" s="4"/>
      <c r="B74" s="51"/>
      <c r="C74" s="10"/>
      <c r="D74" s="10"/>
      <c r="E74" s="10"/>
      <c r="F74" s="4"/>
      <c r="G74" s="23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ht="13">
      <c r="B75" s="1"/>
      <c r="C75" s="10"/>
      <c r="D75" s="10"/>
      <c r="E75" s="10"/>
      <c r="F75" s="4"/>
      <c r="G75" s="65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ht="13">
      <c r="A76" s="4"/>
      <c r="B76" s="51"/>
      <c r="C76" s="10"/>
      <c r="D76" s="10"/>
      <c r="E76" s="10"/>
      <c r="F76" s="4"/>
      <c r="G76" s="23"/>
      <c r="H76" s="23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ht="13">
      <c r="B77" s="51"/>
      <c r="C77" s="10"/>
      <c r="D77" s="10"/>
      <c r="E77" s="10"/>
      <c r="F77" s="4"/>
      <c r="G77" s="63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ht="13">
      <c r="B78" s="4"/>
      <c r="D78" s="8"/>
      <c r="E78" s="10"/>
      <c r="F78" s="4"/>
      <c r="G78" s="62"/>
      <c r="H78" s="4"/>
      <c r="I78" s="68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ht="15.75" customHeight="1">
      <c r="C79" s="57"/>
      <c r="D79" s="57"/>
      <c r="G79" s="63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ht="15.75" customHeight="1">
      <c r="C80" s="57"/>
      <c r="G80" s="63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2:21" ht="15.75" customHeight="1">
      <c r="C81" s="58"/>
      <c r="G81" s="66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2:21" ht="15.75" customHeight="1">
      <c r="C82" s="58"/>
      <c r="D82" s="59"/>
      <c r="G82" s="67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2:21" ht="15.75" customHeight="1">
      <c r="B83" s="4"/>
      <c r="C83" s="8"/>
      <c r="D83" s="8"/>
      <c r="E83" s="10"/>
      <c r="F83" s="4"/>
      <c r="G83" s="23"/>
      <c r="H83" s="21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2:21" ht="15.75" customHeight="1">
      <c r="B84" s="4"/>
      <c r="C84" s="10"/>
      <c r="D84" s="10"/>
      <c r="E84" s="10"/>
      <c r="F84" s="4"/>
      <c r="G84" s="63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2:21" ht="15.75" customHeight="1">
      <c r="B85" s="4"/>
      <c r="C85" s="10"/>
      <c r="D85" s="10"/>
      <c r="E85" s="10"/>
      <c r="F85" s="4"/>
      <c r="G85" s="63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2:21" ht="15.75" customHeight="1">
      <c r="B86" s="4"/>
      <c r="C86" s="10"/>
      <c r="D86" s="10"/>
      <c r="E86" s="10"/>
      <c r="F86" s="4"/>
      <c r="G86" s="63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2:21" ht="15.75" customHeight="1">
      <c r="B87" s="4"/>
      <c r="C87" s="10"/>
      <c r="D87" s="10"/>
      <c r="E87" s="10"/>
      <c r="F87" s="4"/>
      <c r="G87" s="63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2:21" ht="15.75" customHeight="1">
      <c r="B88" s="4"/>
      <c r="C88" s="10"/>
      <c r="D88" s="10"/>
      <c r="E88" s="10"/>
      <c r="F88" s="4"/>
      <c r="G88" s="63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2:21" ht="15.75" customHeight="1">
      <c r="B89" s="4"/>
      <c r="C89" s="10"/>
      <c r="D89" s="10"/>
      <c r="E89" s="10"/>
      <c r="F89" s="4"/>
      <c r="G89" s="63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2:21" ht="15.75" customHeight="1">
      <c r="B90" s="4"/>
      <c r="C90" s="10"/>
      <c r="D90" s="10"/>
      <c r="E90" s="10"/>
      <c r="F90" s="4"/>
      <c r="G90" s="63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2:21" ht="15.75" customHeight="1">
      <c r="B91" s="4"/>
      <c r="C91" s="10"/>
      <c r="D91" s="10"/>
      <c r="E91" s="10"/>
      <c r="F91" s="4"/>
      <c r="G91" s="63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2:21" ht="15.75" customHeight="1">
      <c r="B92" s="4"/>
      <c r="C92" s="10"/>
      <c r="D92" s="10"/>
      <c r="E92" s="10"/>
      <c r="F92" s="4"/>
      <c r="G92" s="63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2:21" ht="15.75" customHeight="1">
      <c r="B93" s="4"/>
      <c r="C93" s="10"/>
      <c r="D93" s="10"/>
      <c r="E93" s="10"/>
      <c r="F93" s="4"/>
      <c r="G93" s="63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2:21" ht="15.75" customHeight="1">
      <c r="B94" s="4"/>
      <c r="C94" s="10"/>
      <c r="D94" s="10"/>
      <c r="E94" s="10"/>
      <c r="F94" s="4"/>
      <c r="G94" s="63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2:21" ht="15.75" customHeight="1">
      <c r="B95" s="4"/>
      <c r="C95" s="10"/>
      <c r="D95" s="10"/>
      <c r="E95" s="10"/>
      <c r="F95" s="4"/>
      <c r="G95" s="63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2:21" ht="15.75" customHeight="1">
      <c r="B96" s="4"/>
      <c r="C96" s="10"/>
      <c r="D96" s="10"/>
      <c r="E96" s="10"/>
      <c r="F96" s="4"/>
      <c r="G96" s="63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2:21" ht="15.75" customHeight="1">
      <c r="B97" s="4"/>
      <c r="C97" s="10"/>
      <c r="D97" s="10"/>
      <c r="E97" s="10"/>
      <c r="F97" s="4"/>
      <c r="G97" s="63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2:21" ht="15.75" customHeight="1">
      <c r="B98" s="4"/>
      <c r="C98" s="10"/>
      <c r="D98" s="10"/>
      <c r="E98" s="10"/>
      <c r="F98" s="4"/>
      <c r="G98" s="63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2:21" ht="15.75" customHeight="1">
      <c r="B99" s="4"/>
      <c r="C99" s="10"/>
      <c r="D99" s="10"/>
      <c r="E99" s="10"/>
      <c r="F99" s="4"/>
      <c r="G99" s="63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2:21" ht="15.75" customHeight="1">
      <c r="B100" s="4"/>
      <c r="C100" s="10"/>
      <c r="D100" s="10"/>
      <c r="E100" s="10"/>
      <c r="F100" s="4"/>
      <c r="G100" s="63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2:21" ht="15.75" customHeight="1">
      <c r="B101" s="4"/>
      <c r="C101" s="10"/>
      <c r="D101" s="10"/>
      <c r="E101" s="10"/>
      <c r="F101" s="4"/>
      <c r="G101" s="63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2:21" ht="15.75" customHeight="1">
      <c r="B102" s="4"/>
      <c r="C102" s="10"/>
      <c r="D102" s="10"/>
      <c r="E102" s="10"/>
      <c r="F102" s="4"/>
      <c r="G102" s="63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2:21" ht="15.75" customHeight="1">
      <c r="B103" s="4"/>
      <c r="C103" s="10"/>
      <c r="D103" s="10"/>
      <c r="E103" s="10"/>
      <c r="F103" s="4"/>
      <c r="G103" s="63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2:21" ht="15.75" customHeight="1">
      <c r="B104" s="4"/>
      <c r="C104" s="10"/>
      <c r="D104" s="10"/>
      <c r="E104" s="10"/>
      <c r="F104" s="4"/>
      <c r="G104" s="63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2:21" ht="15.75" customHeight="1">
      <c r="B105" s="4"/>
      <c r="C105" s="10"/>
      <c r="D105" s="10"/>
      <c r="E105" s="10"/>
      <c r="F105" s="4"/>
      <c r="G105" s="63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2:21" ht="15.75" customHeight="1">
      <c r="B106" s="4"/>
      <c r="C106" s="10"/>
      <c r="D106" s="10"/>
      <c r="E106" s="10"/>
      <c r="F106" s="4"/>
      <c r="G106" s="63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2:21" ht="15.75" customHeight="1">
      <c r="B107" s="4"/>
      <c r="C107" s="10"/>
      <c r="D107" s="10"/>
      <c r="E107" s="10"/>
      <c r="F107" s="4"/>
      <c r="G107" s="63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2:21" ht="15.75" customHeight="1">
      <c r="B108" s="4"/>
      <c r="C108" s="10"/>
      <c r="D108" s="10"/>
      <c r="E108" s="10"/>
      <c r="F108" s="4"/>
      <c r="G108" s="63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2:21" ht="15.75" customHeight="1">
      <c r="B109" s="4"/>
      <c r="C109" s="10"/>
      <c r="D109" s="10"/>
      <c r="E109" s="10"/>
      <c r="F109" s="4"/>
      <c r="G109" s="63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2:21" ht="15.75" customHeight="1">
      <c r="B110" s="4"/>
      <c r="C110" s="10"/>
      <c r="D110" s="10"/>
      <c r="E110" s="10"/>
      <c r="F110" s="4"/>
      <c r="G110" s="63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2:21" ht="15.75" customHeight="1">
      <c r="B111" s="4"/>
      <c r="C111" s="10"/>
      <c r="D111" s="10"/>
      <c r="E111" s="10"/>
      <c r="F111" s="4"/>
      <c r="G111" s="63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2:21" ht="15.75" customHeight="1">
      <c r="B112" s="4"/>
      <c r="C112" s="10"/>
      <c r="D112" s="10"/>
      <c r="E112" s="10"/>
      <c r="F112" s="4"/>
      <c r="G112" s="63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2:21" ht="15.75" customHeight="1">
      <c r="B113" s="4"/>
      <c r="C113" s="10"/>
      <c r="D113" s="10"/>
      <c r="E113" s="10"/>
      <c r="F113" s="4"/>
      <c r="G113" s="63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2:21" ht="15.75" customHeight="1">
      <c r="B114" s="4"/>
      <c r="C114" s="10"/>
      <c r="D114" s="10"/>
      <c r="E114" s="10"/>
      <c r="F114" s="4"/>
      <c r="G114" s="63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2:21" ht="15.75" customHeight="1">
      <c r="B115" s="4"/>
      <c r="C115" s="10"/>
      <c r="D115" s="10"/>
      <c r="E115" s="10"/>
      <c r="F115" s="4"/>
      <c r="G115" s="63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2:21" ht="15.75" customHeight="1">
      <c r="B116" s="4"/>
      <c r="C116" s="10"/>
      <c r="D116" s="10"/>
      <c r="E116" s="10"/>
      <c r="F116" s="4"/>
      <c r="G116" s="63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2:21" ht="15.75" customHeight="1">
      <c r="B117" s="4"/>
      <c r="C117" s="10"/>
      <c r="D117" s="10"/>
      <c r="E117" s="10"/>
      <c r="F117" s="4"/>
      <c r="G117" s="63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2:21" ht="15.75" customHeight="1">
      <c r="B118" s="4"/>
      <c r="C118" s="10"/>
      <c r="D118" s="10"/>
      <c r="E118" s="10"/>
      <c r="F118" s="4"/>
      <c r="G118" s="63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2:21" ht="15.75" customHeight="1">
      <c r="B119" s="4"/>
      <c r="C119" s="10"/>
      <c r="D119" s="10"/>
      <c r="E119" s="10"/>
      <c r="F119" s="4"/>
      <c r="G119" s="63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2:21" ht="15.75" customHeight="1">
      <c r="B120" s="4"/>
      <c r="C120" s="10"/>
      <c r="D120" s="10"/>
      <c r="E120" s="10"/>
      <c r="F120" s="4"/>
      <c r="G120" s="63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2:21" ht="15.75" customHeight="1">
      <c r="B121" s="4"/>
      <c r="C121" s="10"/>
      <c r="D121" s="10"/>
      <c r="E121" s="10"/>
      <c r="F121" s="4"/>
      <c r="G121" s="63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2:21" ht="15.75" customHeight="1">
      <c r="B122" s="4"/>
      <c r="C122" s="10"/>
      <c r="D122" s="10"/>
      <c r="E122" s="10"/>
      <c r="F122" s="4"/>
      <c r="G122" s="63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2:21" ht="15.75" customHeight="1">
      <c r="B123" s="4"/>
      <c r="C123" s="10"/>
      <c r="D123" s="10"/>
      <c r="E123" s="10"/>
      <c r="F123" s="4"/>
      <c r="G123" s="63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2:21" ht="15.75" customHeight="1">
      <c r="B124" s="4"/>
      <c r="C124" s="10"/>
      <c r="D124" s="10"/>
      <c r="E124" s="10"/>
      <c r="F124" s="4"/>
      <c r="G124" s="63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2:21" ht="15.75" customHeight="1">
      <c r="B125" s="4"/>
      <c r="C125" s="10"/>
      <c r="D125" s="10"/>
      <c r="E125" s="10"/>
      <c r="F125" s="4"/>
      <c r="G125" s="63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2:21" ht="15.75" customHeight="1">
      <c r="B126" s="4"/>
      <c r="C126" s="10"/>
      <c r="D126" s="10"/>
      <c r="E126" s="10"/>
      <c r="F126" s="4"/>
      <c r="G126" s="63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2:21" ht="15.75" customHeight="1">
      <c r="B127" s="4"/>
      <c r="C127" s="10"/>
      <c r="D127" s="10"/>
      <c r="E127" s="10"/>
      <c r="F127" s="4"/>
      <c r="G127" s="63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2:21" ht="15.75" customHeight="1">
      <c r="B128" s="4"/>
      <c r="C128" s="10"/>
      <c r="D128" s="10"/>
      <c r="E128" s="10"/>
      <c r="F128" s="4"/>
      <c r="G128" s="63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2:21" ht="15.75" customHeight="1">
      <c r="B129" s="4"/>
      <c r="C129" s="10"/>
      <c r="D129" s="10"/>
      <c r="E129" s="10"/>
      <c r="F129" s="4"/>
      <c r="G129" s="63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2:21" ht="15.75" customHeight="1">
      <c r="B130" s="4"/>
      <c r="C130" s="10"/>
      <c r="D130" s="10"/>
      <c r="E130" s="10"/>
      <c r="F130" s="4"/>
      <c r="G130" s="63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2:21" ht="15.75" customHeight="1">
      <c r="B131" s="4"/>
      <c r="C131" s="10"/>
      <c r="D131" s="10"/>
      <c r="E131" s="10"/>
      <c r="F131" s="4"/>
      <c r="G131" s="63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2:21" ht="15.75" customHeight="1">
      <c r="B132" s="4"/>
      <c r="C132" s="10"/>
      <c r="D132" s="10"/>
      <c r="E132" s="10"/>
      <c r="F132" s="4"/>
      <c r="G132" s="63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2:21" ht="15.75" customHeight="1">
      <c r="B133" s="4"/>
      <c r="C133" s="10"/>
      <c r="D133" s="10"/>
      <c r="E133" s="10"/>
      <c r="F133" s="4"/>
      <c r="G133" s="63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2:21" ht="15.75" customHeight="1">
      <c r="B134" s="4"/>
      <c r="C134" s="10"/>
      <c r="D134" s="10"/>
      <c r="E134" s="10"/>
      <c r="F134" s="4"/>
      <c r="G134" s="63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2:21" ht="15.75" customHeight="1">
      <c r="B135" s="4"/>
      <c r="C135" s="10"/>
      <c r="D135" s="10"/>
      <c r="E135" s="10"/>
      <c r="F135" s="4"/>
      <c r="G135" s="63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2:21" ht="15.75" customHeight="1">
      <c r="B136" s="4"/>
      <c r="C136" s="10"/>
      <c r="D136" s="10"/>
      <c r="E136" s="10"/>
      <c r="F136" s="4"/>
      <c r="G136" s="63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2:21" ht="15.75" customHeight="1">
      <c r="B137" s="4"/>
      <c r="C137" s="10"/>
      <c r="D137" s="10"/>
      <c r="E137" s="10"/>
      <c r="F137" s="4"/>
      <c r="G137" s="63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2:21" ht="15.75" customHeight="1">
      <c r="B138" s="4"/>
      <c r="C138" s="10"/>
      <c r="D138" s="10"/>
      <c r="E138" s="10"/>
      <c r="F138" s="4"/>
      <c r="G138" s="63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2:21" ht="15.75" customHeight="1">
      <c r="B139" s="4"/>
      <c r="C139" s="10"/>
      <c r="D139" s="10"/>
      <c r="E139" s="10"/>
      <c r="F139" s="4"/>
      <c r="G139" s="63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2:21" ht="15.75" customHeight="1">
      <c r="B140" s="4"/>
      <c r="C140" s="10"/>
      <c r="D140" s="10"/>
      <c r="E140" s="10"/>
      <c r="F140" s="4"/>
      <c r="G140" s="63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2:21" ht="15.75" customHeight="1">
      <c r="B141" s="4"/>
      <c r="C141" s="10"/>
      <c r="D141" s="10"/>
      <c r="E141" s="10"/>
      <c r="F141" s="4"/>
      <c r="G141" s="63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2:21" ht="15.75" customHeight="1">
      <c r="B142" s="4"/>
      <c r="C142" s="10"/>
      <c r="D142" s="10"/>
      <c r="E142" s="10"/>
      <c r="F142" s="4"/>
      <c r="G142" s="63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2:21" ht="15.75" customHeight="1">
      <c r="B143" s="4"/>
      <c r="C143" s="10"/>
      <c r="D143" s="10"/>
      <c r="E143" s="10"/>
      <c r="F143" s="4"/>
      <c r="G143" s="63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2:21" ht="15.75" customHeight="1">
      <c r="B144" s="4"/>
      <c r="C144" s="10"/>
      <c r="D144" s="10"/>
      <c r="E144" s="10"/>
      <c r="F144" s="4"/>
      <c r="G144" s="63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2:21" ht="15.75" customHeight="1">
      <c r="B145" s="4"/>
      <c r="C145" s="10"/>
      <c r="D145" s="10"/>
      <c r="E145" s="10"/>
      <c r="F145" s="4"/>
      <c r="G145" s="63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2:21" ht="15.75" customHeight="1">
      <c r="B146" s="4"/>
      <c r="C146" s="10"/>
      <c r="D146" s="10"/>
      <c r="E146" s="10"/>
      <c r="F146" s="4"/>
      <c r="G146" s="63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2:21" ht="15.75" customHeight="1">
      <c r="B147" s="4"/>
      <c r="C147" s="10"/>
      <c r="D147" s="10"/>
      <c r="E147" s="10"/>
      <c r="F147" s="4"/>
      <c r="G147" s="63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2:21" ht="15.75" customHeight="1">
      <c r="B148" s="4"/>
      <c r="C148" s="10"/>
      <c r="D148" s="10"/>
      <c r="E148" s="10"/>
      <c r="F148" s="4"/>
      <c r="G148" s="63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2:21" ht="15.75" customHeight="1">
      <c r="B149" s="4"/>
      <c r="C149" s="10"/>
      <c r="D149" s="10"/>
      <c r="E149" s="10"/>
      <c r="F149" s="4"/>
      <c r="G149" s="63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2:21" ht="15.75" customHeight="1">
      <c r="B150" s="4"/>
      <c r="C150" s="10"/>
      <c r="D150" s="10"/>
      <c r="E150" s="10"/>
      <c r="F150" s="4"/>
      <c r="G150" s="63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2:21" ht="15.75" customHeight="1">
      <c r="B151" s="4"/>
      <c r="C151" s="10"/>
      <c r="D151" s="10"/>
      <c r="E151" s="10"/>
      <c r="F151" s="4"/>
      <c r="G151" s="63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2:21" ht="15.75" customHeight="1">
      <c r="B152" s="4"/>
      <c r="C152" s="10"/>
      <c r="D152" s="10"/>
      <c r="E152" s="10"/>
      <c r="F152" s="4"/>
      <c r="G152" s="63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2:21" ht="15.75" customHeight="1">
      <c r="B153" s="4"/>
      <c r="C153" s="10"/>
      <c r="D153" s="10"/>
      <c r="E153" s="10"/>
      <c r="F153" s="4"/>
      <c r="G153" s="63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2:21" ht="15.75" customHeight="1">
      <c r="B154" s="4"/>
      <c r="C154" s="10"/>
      <c r="D154" s="10"/>
      <c r="E154" s="10"/>
      <c r="F154" s="4"/>
      <c r="G154" s="63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2:21" ht="15.75" customHeight="1">
      <c r="B155" s="4"/>
      <c r="C155" s="10"/>
      <c r="D155" s="10"/>
      <c r="E155" s="10"/>
      <c r="F155" s="4"/>
      <c r="G155" s="63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2:21" ht="15.75" customHeight="1">
      <c r="B156" s="4"/>
      <c r="C156" s="10"/>
      <c r="D156" s="10"/>
      <c r="E156" s="10"/>
      <c r="F156" s="4"/>
      <c r="G156" s="63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2:21" ht="15.75" customHeight="1">
      <c r="B157" s="4"/>
      <c r="C157" s="10"/>
      <c r="D157" s="10"/>
      <c r="E157" s="10"/>
      <c r="F157" s="4"/>
      <c r="G157" s="63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2:21" ht="15.75" customHeight="1">
      <c r="B158" s="4"/>
      <c r="C158" s="10"/>
      <c r="D158" s="10"/>
      <c r="E158" s="10"/>
      <c r="F158" s="4"/>
      <c r="G158" s="63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2:21" ht="15.75" customHeight="1">
      <c r="B159" s="4"/>
      <c r="C159" s="10"/>
      <c r="D159" s="10"/>
      <c r="E159" s="10"/>
      <c r="F159" s="4"/>
      <c r="G159" s="63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2:21" ht="15.75" customHeight="1">
      <c r="B160" s="4"/>
      <c r="C160" s="10"/>
      <c r="D160" s="10"/>
      <c r="E160" s="10"/>
      <c r="F160" s="4"/>
      <c r="G160" s="63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2:21" ht="15.75" customHeight="1">
      <c r="B161" s="4"/>
      <c r="C161" s="10"/>
      <c r="D161" s="10"/>
      <c r="E161" s="10"/>
      <c r="F161" s="4"/>
      <c r="G161" s="63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2:21" ht="15.75" customHeight="1">
      <c r="B162" s="4"/>
      <c r="C162" s="10"/>
      <c r="D162" s="10"/>
      <c r="E162" s="10"/>
      <c r="F162" s="4"/>
      <c r="G162" s="63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2:21" ht="15.75" customHeight="1">
      <c r="B163" s="4"/>
      <c r="C163" s="10"/>
      <c r="D163" s="10"/>
      <c r="E163" s="10"/>
      <c r="F163" s="4"/>
      <c r="G163" s="63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2:21" ht="15.75" customHeight="1">
      <c r="B164" s="4"/>
      <c r="C164" s="10"/>
      <c r="D164" s="10"/>
      <c r="E164" s="10"/>
      <c r="F164" s="4"/>
      <c r="G164" s="63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2:21" ht="15.75" customHeight="1">
      <c r="B165" s="4"/>
      <c r="C165" s="10"/>
      <c r="D165" s="10"/>
      <c r="E165" s="10"/>
      <c r="F165" s="4"/>
      <c r="G165" s="63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2:21" ht="15.75" customHeight="1">
      <c r="B166" s="4"/>
      <c r="C166" s="10"/>
      <c r="D166" s="10"/>
      <c r="E166" s="10"/>
      <c r="F166" s="4"/>
      <c r="G166" s="63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2:21" ht="15.75" customHeight="1">
      <c r="B167" s="4"/>
      <c r="C167" s="10"/>
      <c r="D167" s="10"/>
      <c r="E167" s="10"/>
      <c r="F167" s="4"/>
      <c r="G167" s="63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2:21" ht="15.75" customHeight="1">
      <c r="B168" s="4"/>
      <c r="C168" s="10"/>
      <c r="D168" s="10"/>
      <c r="E168" s="10"/>
      <c r="F168" s="4"/>
      <c r="G168" s="63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2:21" ht="15.75" customHeight="1">
      <c r="B169" s="4"/>
      <c r="C169" s="10"/>
      <c r="D169" s="10"/>
      <c r="E169" s="10"/>
      <c r="F169" s="4"/>
      <c r="G169" s="63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2:21" ht="15.75" customHeight="1">
      <c r="B170" s="4"/>
      <c r="C170" s="10"/>
      <c r="D170" s="10"/>
      <c r="E170" s="10"/>
      <c r="F170" s="4"/>
      <c r="G170" s="63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2:21" ht="15.75" customHeight="1">
      <c r="B171" s="4"/>
      <c r="C171" s="10"/>
      <c r="D171" s="10"/>
      <c r="E171" s="10"/>
      <c r="F171" s="4"/>
      <c r="G171" s="63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2:21" ht="15.75" customHeight="1">
      <c r="B172" s="4"/>
      <c r="C172" s="10"/>
      <c r="D172" s="10"/>
      <c r="E172" s="10"/>
      <c r="F172" s="4"/>
      <c r="G172" s="63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2:21" ht="15.75" customHeight="1">
      <c r="B173" s="4"/>
      <c r="C173" s="10"/>
      <c r="D173" s="10"/>
      <c r="E173" s="10"/>
      <c r="F173" s="4"/>
      <c r="G173" s="63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2:21" ht="15.75" customHeight="1">
      <c r="B174" s="4"/>
      <c r="C174" s="10"/>
      <c r="D174" s="10"/>
      <c r="E174" s="10"/>
      <c r="F174" s="4"/>
      <c r="G174" s="63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2:21" ht="15.75" customHeight="1">
      <c r="B175" s="4"/>
      <c r="C175" s="10"/>
      <c r="D175" s="10"/>
      <c r="E175" s="10"/>
      <c r="F175" s="4"/>
      <c r="G175" s="63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2:21" ht="15.75" customHeight="1">
      <c r="B176" s="4"/>
      <c r="C176" s="10"/>
      <c r="D176" s="10"/>
      <c r="E176" s="10"/>
      <c r="F176" s="4"/>
      <c r="G176" s="63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2:21" ht="15.75" customHeight="1">
      <c r="B177" s="4"/>
      <c r="C177" s="10"/>
      <c r="D177" s="10"/>
      <c r="E177" s="10"/>
      <c r="F177" s="4"/>
      <c r="G177" s="63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2:21" ht="15.75" customHeight="1">
      <c r="B178" s="4"/>
      <c r="C178" s="10"/>
      <c r="D178" s="10"/>
      <c r="E178" s="10"/>
      <c r="F178" s="4"/>
      <c r="G178" s="63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2:21" ht="15.75" customHeight="1">
      <c r="B179" s="4"/>
      <c r="C179" s="10"/>
      <c r="D179" s="10"/>
      <c r="E179" s="10"/>
      <c r="F179" s="4"/>
      <c r="G179" s="63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2:21" ht="15.75" customHeight="1">
      <c r="B180" s="4"/>
      <c r="C180" s="10"/>
      <c r="D180" s="10"/>
      <c r="E180" s="10"/>
      <c r="F180" s="4"/>
      <c r="G180" s="63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2:21" ht="15.75" customHeight="1">
      <c r="B181" s="4"/>
      <c r="C181" s="10"/>
      <c r="D181" s="10"/>
      <c r="E181" s="10"/>
      <c r="F181" s="4"/>
      <c r="G181" s="63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2:21" ht="15.75" customHeight="1">
      <c r="B182" s="4"/>
      <c r="C182" s="10"/>
      <c r="D182" s="10"/>
      <c r="E182" s="10"/>
      <c r="F182" s="4"/>
      <c r="G182" s="63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2:21" ht="15.75" customHeight="1">
      <c r="B183" s="4"/>
      <c r="C183" s="10"/>
      <c r="D183" s="10"/>
      <c r="E183" s="10"/>
      <c r="F183" s="4"/>
      <c r="G183" s="63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2:21" ht="15.75" customHeight="1">
      <c r="B184" s="4"/>
      <c r="C184" s="10"/>
      <c r="D184" s="10"/>
      <c r="E184" s="10"/>
      <c r="F184" s="4"/>
      <c r="G184" s="63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2:21" ht="15.75" customHeight="1">
      <c r="B185" s="4"/>
      <c r="C185" s="10"/>
      <c r="D185" s="10"/>
      <c r="E185" s="10"/>
      <c r="F185" s="4"/>
      <c r="G185" s="63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2:21" ht="15.75" customHeight="1">
      <c r="B186" s="4"/>
      <c r="C186" s="10"/>
      <c r="D186" s="10"/>
      <c r="E186" s="10"/>
      <c r="F186" s="4"/>
      <c r="G186" s="63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2:21" ht="15.75" customHeight="1">
      <c r="B187" s="4"/>
      <c r="C187" s="10"/>
      <c r="D187" s="10"/>
      <c r="E187" s="10"/>
      <c r="F187" s="4"/>
      <c r="G187" s="63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2:21" ht="15.75" customHeight="1">
      <c r="B188" s="4"/>
      <c r="C188" s="10"/>
      <c r="D188" s="10"/>
      <c r="E188" s="10"/>
      <c r="F188" s="4"/>
      <c r="G188" s="63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2:21" ht="15.75" customHeight="1">
      <c r="B189" s="4"/>
      <c r="C189" s="10"/>
      <c r="D189" s="10"/>
      <c r="E189" s="10"/>
      <c r="F189" s="4"/>
      <c r="G189" s="63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2:21" ht="15.75" customHeight="1">
      <c r="B190" s="4"/>
      <c r="C190" s="10"/>
      <c r="D190" s="10"/>
      <c r="E190" s="10"/>
      <c r="F190" s="4"/>
      <c r="G190" s="63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2:21" ht="15.75" customHeight="1">
      <c r="B191" s="4"/>
      <c r="C191" s="10"/>
      <c r="D191" s="10"/>
      <c r="E191" s="10"/>
      <c r="F191" s="4"/>
      <c r="G191" s="63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2:21" ht="15.75" customHeight="1">
      <c r="B192" s="4"/>
      <c r="C192" s="10"/>
      <c r="D192" s="10"/>
      <c r="E192" s="10"/>
      <c r="F192" s="4"/>
      <c r="G192" s="63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2:21" ht="15.75" customHeight="1">
      <c r="B193" s="4"/>
      <c r="C193" s="10"/>
      <c r="D193" s="10"/>
      <c r="E193" s="10"/>
      <c r="F193" s="4"/>
      <c r="G193" s="63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2:21" ht="15.75" customHeight="1">
      <c r="B194" s="4"/>
      <c r="C194" s="10"/>
      <c r="D194" s="10"/>
      <c r="E194" s="10"/>
      <c r="F194" s="4"/>
      <c r="G194" s="63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2:21" ht="15.75" customHeight="1">
      <c r="B195" s="4"/>
      <c r="C195" s="10"/>
      <c r="D195" s="10"/>
      <c r="E195" s="10"/>
      <c r="F195" s="4"/>
      <c r="G195" s="63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2:21" ht="15.75" customHeight="1">
      <c r="B196" s="4"/>
      <c r="C196" s="10"/>
      <c r="D196" s="10"/>
      <c r="E196" s="10"/>
      <c r="F196" s="4"/>
      <c r="G196" s="63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2:21" ht="15.75" customHeight="1">
      <c r="B197" s="4"/>
      <c r="C197" s="10"/>
      <c r="D197" s="10"/>
      <c r="E197" s="10"/>
      <c r="F197" s="4"/>
      <c r="G197" s="63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2:21" ht="15.75" customHeight="1">
      <c r="B198" s="4"/>
      <c r="C198" s="10"/>
      <c r="D198" s="10"/>
      <c r="E198" s="10"/>
      <c r="F198" s="4"/>
      <c r="G198" s="63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2:21" ht="15.75" customHeight="1">
      <c r="B199" s="4"/>
      <c r="C199" s="10"/>
      <c r="D199" s="10"/>
      <c r="E199" s="10"/>
      <c r="F199" s="4"/>
      <c r="G199" s="63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2:21" ht="15.75" customHeight="1">
      <c r="B200" s="4"/>
      <c r="C200" s="10"/>
      <c r="D200" s="10"/>
      <c r="E200" s="10"/>
      <c r="F200" s="4"/>
      <c r="G200" s="63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2:21" ht="15.75" customHeight="1">
      <c r="B201" s="4"/>
      <c r="C201" s="10"/>
      <c r="D201" s="10"/>
      <c r="E201" s="10"/>
      <c r="F201" s="4"/>
      <c r="G201" s="63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pans="2:21" ht="15.75" customHeight="1">
      <c r="B202" s="4"/>
      <c r="C202" s="10"/>
      <c r="D202" s="10"/>
      <c r="E202" s="10"/>
      <c r="F202" s="4"/>
      <c r="G202" s="63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2:21" ht="15.75" customHeight="1">
      <c r="B203" s="4"/>
      <c r="C203" s="10"/>
      <c r="D203" s="10"/>
      <c r="E203" s="10"/>
      <c r="F203" s="4"/>
      <c r="G203" s="63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2:21" ht="15.75" customHeight="1">
      <c r="B204" s="4"/>
      <c r="C204" s="10"/>
      <c r="D204" s="10"/>
      <c r="E204" s="10"/>
      <c r="F204" s="4"/>
      <c r="G204" s="63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2:21" ht="15.75" customHeight="1">
      <c r="B205" s="4"/>
      <c r="C205" s="10"/>
      <c r="D205" s="10"/>
      <c r="E205" s="10"/>
      <c r="F205" s="4"/>
      <c r="G205" s="63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2:21" ht="15.75" customHeight="1">
      <c r="B206" s="4"/>
      <c r="C206" s="10"/>
      <c r="D206" s="10"/>
      <c r="E206" s="10"/>
      <c r="F206" s="4"/>
      <c r="G206" s="6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2:21" ht="15.75" customHeight="1">
      <c r="B207" s="4"/>
      <c r="C207" s="10"/>
      <c r="D207" s="10"/>
      <c r="E207" s="10"/>
      <c r="F207" s="4"/>
      <c r="G207" s="6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2:21" ht="15.75" customHeight="1">
      <c r="B208" s="4"/>
      <c r="C208" s="10"/>
      <c r="D208" s="10"/>
      <c r="E208" s="10"/>
      <c r="F208" s="4"/>
      <c r="G208" s="6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2:21" ht="15.75" customHeight="1">
      <c r="B209" s="4"/>
      <c r="C209" s="10"/>
      <c r="D209" s="10"/>
      <c r="E209" s="10"/>
      <c r="F209" s="4"/>
      <c r="G209" s="6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2:21" ht="15.75" customHeight="1">
      <c r="B210" s="4"/>
      <c r="C210" s="10"/>
      <c r="D210" s="10"/>
      <c r="E210" s="10"/>
      <c r="F210" s="4"/>
      <c r="G210" s="6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2:21" ht="15.75" customHeight="1">
      <c r="B211" s="4"/>
      <c r="C211" s="10"/>
      <c r="D211" s="10"/>
      <c r="E211" s="10"/>
      <c r="F211" s="4"/>
      <c r="G211" s="6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spans="2:21" ht="15.75" customHeight="1">
      <c r="B212" s="4"/>
      <c r="C212" s="10"/>
      <c r="D212" s="10"/>
      <c r="E212" s="10"/>
      <c r="F212" s="4"/>
      <c r="G212" s="6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2:21" ht="15.75" customHeight="1">
      <c r="B213" s="4"/>
      <c r="C213" s="10"/>
      <c r="D213" s="10"/>
      <c r="E213" s="10"/>
      <c r="F213" s="4"/>
      <c r="G213" s="6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2:21" ht="15.75" customHeight="1">
      <c r="B214" s="4"/>
      <c r="C214" s="10"/>
      <c r="D214" s="10"/>
      <c r="E214" s="10"/>
      <c r="F214" s="4"/>
      <c r="G214" s="6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2:21" ht="15.75" customHeight="1">
      <c r="B215" s="4"/>
      <c r="C215" s="10"/>
      <c r="D215" s="10"/>
      <c r="E215" s="10"/>
      <c r="F215" s="4"/>
      <c r="G215" s="6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2:21" ht="15.75" customHeight="1">
      <c r="B216" s="4"/>
      <c r="C216" s="10"/>
      <c r="D216" s="10"/>
      <c r="E216" s="10"/>
      <c r="F216" s="4"/>
      <c r="G216" s="6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2:21" ht="15.75" customHeight="1">
      <c r="B217" s="4"/>
      <c r="C217" s="10"/>
      <c r="D217" s="10"/>
      <c r="E217" s="10"/>
      <c r="F217" s="4"/>
      <c r="G217" s="6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2:21" ht="15.75" customHeight="1">
      <c r="B218" s="4"/>
      <c r="C218" s="10"/>
      <c r="D218" s="10"/>
      <c r="E218" s="10"/>
      <c r="F218" s="4"/>
      <c r="G218" s="6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2:21" ht="15.75" customHeight="1">
      <c r="B219" s="4"/>
      <c r="C219" s="10"/>
      <c r="D219" s="10"/>
      <c r="E219" s="10"/>
      <c r="F219" s="4"/>
      <c r="G219" s="6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2:21" ht="15.75" customHeight="1">
      <c r="B220" s="4"/>
      <c r="C220" s="10"/>
      <c r="D220" s="10"/>
      <c r="E220" s="10"/>
      <c r="F220" s="4"/>
      <c r="G220" s="6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2:21" ht="15.75" customHeight="1">
      <c r="B221" s="4"/>
      <c r="C221" s="10"/>
      <c r="D221" s="10"/>
      <c r="E221" s="10"/>
      <c r="F221" s="4"/>
      <c r="G221" s="6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2:21" ht="15.75" customHeight="1">
      <c r="B222" s="4"/>
      <c r="C222" s="10"/>
      <c r="D222" s="10"/>
      <c r="E222" s="10"/>
      <c r="F222" s="4"/>
      <c r="G222" s="6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2:21" ht="15.75" customHeight="1">
      <c r="B223" s="4"/>
      <c r="C223" s="10"/>
      <c r="D223" s="10"/>
      <c r="E223" s="10"/>
      <c r="F223" s="4"/>
      <c r="G223" s="6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spans="2:21" ht="15.75" customHeight="1">
      <c r="B224" s="4"/>
      <c r="C224" s="10"/>
      <c r="D224" s="10"/>
      <c r="E224" s="10"/>
      <c r="F224" s="4"/>
      <c r="G224" s="6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spans="2:21" ht="15.75" customHeight="1">
      <c r="B225" s="4"/>
      <c r="C225" s="10"/>
      <c r="D225" s="10"/>
      <c r="E225" s="10"/>
      <c r="F225" s="4"/>
      <c r="G225" s="6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2:21" ht="15.75" customHeight="1">
      <c r="B226" s="4"/>
      <c r="C226" s="10"/>
      <c r="D226" s="10"/>
      <c r="E226" s="10"/>
      <c r="F226" s="4"/>
      <c r="G226" s="6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2:21" ht="15.75" customHeight="1">
      <c r="B227" s="4"/>
      <c r="C227" s="10"/>
      <c r="D227" s="10"/>
      <c r="E227" s="10"/>
      <c r="F227" s="4"/>
      <c r="G227" s="6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2:21" ht="15.75" customHeight="1">
      <c r="B228" s="4"/>
      <c r="C228" s="10"/>
      <c r="D228" s="10"/>
      <c r="E228" s="10"/>
      <c r="F228" s="4"/>
      <c r="G228" s="6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2:21" ht="15.75" customHeight="1">
      <c r="B229" s="4"/>
      <c r="C229" s="10"/>
      <c r="D229" s="10"/>
      <c r="E229" s="10"/>
      <c r="F229" s="4"/>
      <c r="G229" s="6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2:21" ht="15.75" customHeight="1">
      <c r="B230" s="4"/>
      <c r="C230" s="10"/>
      <c r="D230" s="10"/>
      <c r="E230" s="10"/>
      <c r="F230" s="4"/>
      <c r="G230" s="6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2:21" ht="15.75" customHeight="1">
      <c r="B231" s="4"/>
      <c r="C231" s="10"/>
      <c r="D231" s="10"/>
      <c r="E231" s="10"/>
      <c r="F231" s="4"/>
      <c r="G231" s="6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2:21" ht="15.75" customHeight="1">
      <c r="B232" s="4"/>
      <c r="C232" s="10"/>
      <c r="D232" s="10"/>
      <c r="E232" s="10"/>
      <c r="F232" s="4"/>
      <c r="G232" s="6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2:21" ht="15.75" customHeight="1">
      <c r="B233" s="4"/>
      <c r="C233" s="10"/>
      <c r="D233" s="10"/>
      <c r="E233" s="10"/>
      <c r="F233" s="4"/>
      <c r="G233" s="6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2:21" ht="15.75" customHeight="1">
      <c r="B234" s="4"/>
      <c r="C234" s="10"/>
      <c r="D234" s="10"/>
      <c r="E234" s="10"/>
      <c r="F234" s="4"/>
      <c r="G234" s="6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2:21" ht="15.75" customHeight="1">
      <c r="B235" s="4"/>
      <c r="C235" s="10"/>
      <c r="D235" s="10"/>
      <c r="E235" s="10"/>
      <c r="F235" s="4"/>
      <c r="G235" s="6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2:21" ht="15.75" customHeight="1">
      <c r="B236" s="4"/>
      <c r="C236" s="10"/>
      <c r="D236" s="10"/>
      <c r="E236" s="10"/>
      <c r="F236" s="4"/>
      <c r="G236" s="6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2:21" ht="15.75" customHeight="1">
      <c r="B237" s="4"/>
      <c r="C237" s="10"/>
      <c r="D237" s="10"/>
      <c r="E237" s="10"/>
      <c r="F237" s="4"/>
      <c r="G237" s="6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2:21" ht="15.75" customHeight="1">
      <c r="B238" s="4"/>
      <c r="C238" s="10"/>
      <c r="D238" s="10"/>
      <c r="E238" s="10"/>
      <c r="F238" s="4"/>
      <c r="G238" s="6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2:21" ht="15.75" customHeight="1">
      <c r="B239" s="4"/>
      <c r="C239" s="10"/>
      <c r="D239" s="10"/>
      <c r="E239" s="10"/>
      <c r="F239" s="4"/>
      <c r="G239" s="6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2:21" ht="15.75" customHeight="1">
      <c r="B240" s="4"/>
      <c r="C240" s="10"/>
      <c r="D240" s="10"/>
      <c r="E240" s="10"/>
      <c r="F240" s="4"/>
      <c r="G240" s="6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2:21" ht="15.75" customHeight="1">
      <c r="B241" s="4"/>
      <c r="C241" s="10"/>
      <c r="D241" s="10"/>
      <c r="E241" s="10"/>
      <c r="F241" s="4"/>
      <c r="G241" s="6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2:21" ht="15.75" customHeight="1">
      <c r="B242" s="4"/>
      <c r="C242" s="10"/>
      <c r="D242" s="10"/>
      <c r="E242" s="10"/>
      <c r="F242" s="4"/>
      <c r="G242" s="63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2:21" ht="15.75" customHeight="1">
      <c r="B243" s="4"/>
      <c r="C243" s="10"/>
      <c r="D243" s="10"/>
      <c r="E243" s="10"/>
      <c r="F243" s="4"/>
      <c r="G243" s="63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2:21" ht="15.75" customHeight="1">
      <c r="B244" s="4"/>
      <c r="C244" s="10"/>
      <c r="D244" s="10"/>
      <c r="E244" s="10"/>
      <c r="F244" s="4"/>
      <c r="G244" s="63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2:21" ht="15.75" customHeight="1">
      <c r="B245" s="4"/>
      <c r="C245" s="10"/>
      <c r="D245" s="10"/>
      <c r="E245" s="10"/>
      <c r="F245" s="4"/>
      <c r="G245" s="63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2:21" ht="15.75" customHeight="1">
      <c r="B246" s="4"/>
      <c r="C246" s="10"/>
      <c r="D246" s="10"/>
      <c r="E246" s="10"/>
      <c r="F246" s="4"/>
      <c r="G246" s="63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2:21" ht="15.75" customHeight="1">
      <c r="B247" s="4"/>
      <c r="C247" s="10"/>
      <c r="D247" s="10"/>
      <c r="E247" s="10"/>
      <c r="F247" s="4"/>
      <c r="G247" s="63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2:21" ht="15.75" customHeight="1">
      <c r="B248" s="4"/>
      <c r="C248" s="10"/>
      <c r="D248" s="10"/>
      <c r="E248" s="10"/>
      <c r="F248" s="4"/>
      <c r="G248" s="63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2:21" ht="15.75" customHeight="1">
      <c r="B249" s="4"/>
      <c r="C249" s="10"/>
      <c r="D249" s="10"/>
      <c r="E249" s="10"/>
      <c r="F249" s="4"/>
      <c r="G249" s="63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2:21" ht="15.75" customHeight="1">
      <c r="B250" s="4"/>
      <c r="C250" s="10"/>
      <c r="D250" s="10"/>
      <c r="E250" s="10"/>
      <c r="F250" s="4"/>
      <c r="G250" s="63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2:21" ht="15.75" customHeight="1">
      <c r="B251" s="4"/>
      <c r="C251" s="10"/>
      <c r="D251" s="10"/>
      <c r="E251" s="10"/>
      <c r="F251" s="4"/>
      <c r="G251" s="63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2:21" ht="15.75" customHeight="1">
      <c r="B252" s="4"/>
      <c r="C252" s="10"/>
      <c r="D252" s="10"/>
      <c r="E252" s="10"/>
      <c r="F252" s="4"/>
      <c r="G252" s="63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2:21" ht="15.75" customHeight="1">
      <c r="B253" s="4"/>
      <c r="C253" s="10"/>
      <c r="D253" s="10"/>
      <c r="E253" s="10"/>
      <c r="F253" s="4"/>
      <c r="G253" s="63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2:21" ht="15.75" customHeight="1">
      <c r="B254" s="4"/>
      <c r="C254" s="10"/>
      <c r="D254" s="10"/>
      <c r="E254" s="10"/>
      <c r="F254" s="4"/>
      <c r="G254" s="63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2:21" ht="15.75" customHeight="1">
      <c r="B255" s="4"/>
      <c r="C255" s="10"/>
      <c r="D255" s="10"/>
      <c r="E255" s="10"/>
      <c r="F255" s="4"/>
      <c r="G255" s="63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2:21" ht="15.75" customHeight="1">
      <c r="B256" s="4"/>
      <c r="C256" s="10"/>
      <c r="D256" s="10"/>
      <c r="E256" s="10"/>
      <c r="F256" s="4"/>
      <c r="G256" s="63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2:21" ht="15.75" customHeight="1">
      <c r="B257" s="4"/>
      <c r="C257" s="10"/>
      <c r="D257" s="10"/>
      <c r="E257" s="10"/>
      <c r="F257" s="4"/>
      <c r="G257" s="63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2:21" ht="15.75" customHeight="1">
      <c r="B258" s="4"/>
      <c r="C258" s="10"/>
      <c r="D258" s="10"/>
      <c r="E258" s="10"/>
      <c r="F258" s="4"/>
      <c r="G258" s="63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2:21" ht="15.75" customHeight="1">
      <c r="B259" s="4"/>
      <c r="C259" s="10"/>
      <c r="D259" s="10"/>
      <c r="E259" s="10"/>
      <c r="F259" s="4"/>
      <c r="G259" s="63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2:21" ht="15.75" customHeight="1">
      <c r="B260" s="4"/>
      <c r="C260" s="10"/>
      <c r="D260" s="10"/>
      <c r="E260" s="10"/>
      <c r="F260" s="4"/>
      <c r="G260" s="63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2:21" ht="15.75" customHeight="1">
      <c r="B261" s="4"/>
      <c r="C261" s="10"/>
      <c r="D261" s="10"/>
      <c r="E261" s="10"/>
      <c r="F261" s="4"/>
      <c r="G261" s="63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2:21" ht="15.75" customHeight="1">
      <c r="B262" s="4"/>
      <c r="C262" s="10"/>
      <c r="D262" s="10"/>
      <c r="E262" s="10"/>
      <c r="F262" s="4"/>
      <c r="G262" s="63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2:21" ht="15.75" customHeight="1">
      <c r="B263" s="4"/>
      <c r="C263" s="10"/>
      <c r="D263" s="10"/>
      <c r="E263" s="10"/>
      <c r="F263" s="4"/>
      <c r="G263" s="63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2:21" ht="15.75" customHeight="1">
      <c r="B264" s="4"/>
      <c r="C264" s="10"/>
      <c r="D264" s="10"/>
      <c r="E264" s="10"/>
      <c r="F264" s="4"/>
      <c r="G264" s="63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2:21" ht="15.75" customHeight="1">
      <c r="B265" s="4"/>
      <c r="C265" s="10"/>
      <c r="D265" s="10"/>
      <c r="E265" s="10"/>
      <c r="F265" s="4"/>
      <c r="G265" s="63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2:21" ht="15.75" customHeight="1">
      <c r="B266" s="4"/>
      <c r="C266" s="10"/>
      <c r="D266" s="10"/>
      <c r="E266" s="10"/>
      <c r="F266" s="4"/>
      <c r="G266" s="63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2:21" ht="15.75" customHeight="1">
      <c r="B267" s="4"/>
      <c r="C267" s="10"/>
      <c r="D267" s="10"/>
      <c r="E267" s="10"/>
      <c r="F267" s="4"/>
      <c r="G267" s="63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2:21" ht="15.75" customHeight="1">
      <c r="B268" s="4"/>
      <c r="C268" s="10"/>
      <c r="D268" s="10"/>
      <c r="E268" s="10"/>
      <c r="F268" s="4"/>
      <c r="G268" s="63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2:21" ht="15.75" customHeight="1">
      <c r="B269" s="4"/>
      <c r="C269" s="10"/>
      <c r="D269" s="10"/>
      <c r="E269" s="10"/>
      <c r="F269" s="4"/>
      <c r="G269" s="63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spans="2:21" ht="15.75" customHeight="1">
      <c r="B270" s="4"/>
      <c r="C270" s="10"/>
      <c r="D270" s="10"/>
      <c r="E270" s="10"/>
      <c r="F270" s="4"/>
      <c r="G270" s="63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spans="2:21" ht="15.75" customHeight="1">
      <c r="B271" s="4"/>
      <c r="C271" s="10"/>
      <c r="D271" s="10"/>
      <c r="E271" s="10"/>
      <c r="F271" s="4"/>
      <c r="G271" s="63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spans="2:21" ht="15.75" customHeight="1">
      <c r="B272" s="4"/>
      <c r="C272" s="10"/>
      <c r="D272" s="10"/>
      <c r="E272" s="10"/>
      <c r="F272" s="4"/>
      <c r="G272" s="63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spans="2:21" ht="15.75" customHeight="1">
      <c r="B273" s="4"/>
      <c r="C273" s="10"/>
      <c r="D273" s="10"/>
      <c r="E273" s="10"/>
      <c r="F273" s="4"/>
      <c r="G273" s="63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spans="2:21" ht="15.75" customHeight="1">
      <c r="B274" s="4"/>
      <c r="C274" s="10"/>
      <c r="D274" s="10"/>
      <c r="E274" s="10"/>
      <c r="F274" s="4"/>
      <c r="G274" s="63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2:21" ht="15.75" customHeight="1">
      <c r="B275" s="4"/>
      <c r="C275" s="10"/>
      <c r="D275" s="10"/>
      <c r="E275" s="10"/>
      <c r="F275" s="4"/>
      <c r="G275" s="63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2:21" ht="15.75" customHeight="1">
      <c r="B276" s="4"/>
      <c r="C276" s="10"/>
      <c r="D276" s="10"/>
      <c r="E276" s="10"/>
      <c r="F276" s="4"/>
      <c r="G276" s="63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2:21" ht="15.75" customHeight="1">
      <c r="B277" s="4"/>
      <c r="C277" s="10"/>
      <c r="D277" s="10"/>
      <c r="E277" s="10"/>
      <c r="F277" s="4"/>
      <c r="G277" s="63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2:21" ht="15.75" customHeight="1">
      <c r="B278" s="4"/>
      <c r="C278" s="10"/>
      <c r="D278" s="10"/>
      <c r="E278" s="10"/>
      <c r="F278" s="4"/>
      <c r="G278" s="63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spans="2:21" ht="15.75" customHeight="1">
      <c r="B279" s="4"/>
      <c r="C279" s="10"/>
      <c r="D279" s="10"/>
      <c r="E279" s="10"/>
      <c r="F279" s="4"/>
      <c r="G279" s="63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spans="2:21" ht="15.75" customHeight="1">
      <c r="B280" s="4"/>
      <c r="C280" s="10"/>
      <c r="D280" s="10"/>
      <c r="E280" s="10"/>
      <c r="F280" s="4"/>
      <c r="G280" s="63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spans="2:21" ht="15.75" customHeight="1">
      <c r="B281" s="4"/>
      <c r="C281" s="10"/>
      <c r="D281" s="10"/>
      <c r="E281" s="10"/>
      <c r="F281" s="4"/>
      <c r="G281" s="63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spans="2:21" ht="15.75" customHeight="1">
      <c r="B282" s="4"/>
      <c r="C282" s="10"/>
      <c r="D282" s="10"/>
      <c r="E282" s="10"/>
      <c r="F282" s="4"/>
      <c r="G282" s="63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spans="2:21" ht="15.75" customHeight="1">
      <c r="B283" s="4"/>
      <c r="C283" s="10"/>
      <c r="D283" s="10"/>
      <c r="E283" s="10"/>
      <c r="F283" s="4"/>
      <c r="G283" s="63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2:21" ht="15.75" customHeight="1">
      <c r="B284" s="4"/>
      <c r="C284" s="10"/>
      <c r="D284" s="10"/>
      <c r="E284" s="10"/>
      <c r="F284" s="4"/>
      <c r="G284" s="63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2:21" ht="15.75" customHeight="1">
      <c r="B285" s="4"/>
      <c r="C285" s="10"/>
      <c r="D285" s="10"/>
      <c r="E285" s="10"/>
      <c r="F285" s="4"/>
      <c r="G285" s="63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2:21" ht="15.75" customHeight="1">
      <c r="B286" s="4"/>
      <c r="C286" s="10"/>
      <c r="D286" s="10"/>
      <c r="E286" s="10"/>
      <c r="F286" s="4"/>
      <c r="G286" s="63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spans="2:21" ht="15.75" customHeight="1">
      <c r="B287" s="4"/>
      <c r="C287" s="10"/>
      <c r="D287" s="10"/>
      <c r="E287" s="10"/>
      <c r="F287" s="4"/>
      <c r="G287" s="63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spans="2:21" ht="15.75" customHeight="1">
      <c r="B288" s="4"/>
      <c r="C288" s="10"/>
      <c r="D288" s="10"/>
      <c r="E288" s="10"/>
      <c r="F288" s="4"/>
      <c r="G288" s="63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spans="2:21" ht="15.75" customHeight="1">
      <c r="B289" s="4"/>
      <c r="C289" s="10"/>
      <c r="D289" s="10"/>
      <c r="E289" s="10"/>
      <c r="F289" s="4"/>
      <c r="G289" s="63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spans="2:21" ht="15.75" customHeight="1">
      <c r="B290" s="4"/>
      <c r="C290" s="10"/>
      <c r="D290" s="10"/>
      <c r="E290" s="10"/>
      <c r="F290" s="4"/>
      <c r="G290" s="63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spans="2:21" ht="15.75" customHeight="1">
      <c r="B291" s="4"/>
      <c r="C291" s="10"/>
      <c r="D291" s="10"/>
      <c r="E291" s="10"/>
      <c r="F291" s="4"/>
      <c r="G291" s="63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spans="2:21" ht="15.75" customHeight="1">
      <c r="B292" s="4"/>
      <c r="C292" s="10"/>
      <c r="D292" s="10"/>
      <c r="E292" s="10"/>
      <c r="F292" s="4"/>
      <c r="G292" s="63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spans="2:21" ht="15.75" customHeight="1">
      <c r="B293" s="4"/>
      <c r="C293" s="10"/>
      <c r="D293" s="10"/>
      <c r="E293" s="10"/>
      <c r="F293" s="4"/>
      <c r="G293" s="63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2:21" ht="15.75" customHeight="1">
      <c r="B294" s="4"/>
      <c r="C294" s="10"/>
      <c r="D294" s="10"/>
      <c r="E294" s="10"/>
      <c r="F294" s="4"/>
      <c r="G294" s="63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2:21" ht="15.75" customHeight="1">
      <c r="B295" s="4"/>
      <c r="C295" s="10"/>
      <c r="D295" s="10"/>
      <c r="E295" s="10"/>
      <c r="F295" s="4"/>
      <c r="G295" s="63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2:21" ht="15.75" customHeight="1">
      <c r="B296" s="4"/>
      <c r="C296" s="10"/>
      <c r="D296" s="10"/>
      <c r="E296" s="10"/>
      <c r="F296" s="4"/>
      <c r="G296" s="63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spans="2:21" ht="15.75" customHeight="1">
      <c r="B297" s="4"/>
      <c r="C297" s="10"/>
      <c r="D297" s="10"/>
      <c r="E297" s="10"/>
      <c r="F297" s="4"/>
      <c r="G297" s="63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spans="2:21" ht="15.75" customHeight="1">
      <c r="B298" s="4"/>
      <c r="C298" s="10"/>
      <c r="D298" s="10"/>
      <c r="E298" s="10"/>
      <c r="F298" s="4"/>
      <c r="G298" s="63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spans="2:21" ht="15.75" customHeight="1">
      <c r="B299" s="4"/>
      <c r="C299" s="10"/>
      <c r="D299" s="10"/>
      <c r="E299" s="10"/>
      <c r="F299" s="4"/>
      <c r="G299" s="63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spans="2:21" ht="15.75" customHeight="1">
      <c r="B300" s="4"/>
      <c r="C300" s="10"/>
      <c r="D300" s="10"/>
      <c r="E300" s="10"/>
      <c r="F300" s="4"/>
      <c r="G300" s="63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spans="2:21" ht="15.75" customHeight="1">
      <c r="B301" s="4"/>
      <c r="C301" s="10"/>
      <c r="D301" s="10"/>
      <c r="E301" s="10"/>
      <c r="F301" s="4"/>
      <c r="G301" s="63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spans="2:21" ht="15.75" customHeight="1">
      <c r="B302" s="4"/>
      <c r="C302" s="10"/>
      <c r="D302" s="10"/>
      <c r="E302" s="10"/>
      <c r="F302" s="4"/>
      <c r="G302" s="63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2:21" ht="15.75" customHeight="1">
      <c r="B303" s="4"/>
      <c r="C303" s="10"/>
      <c r="D303" s="10"/>
      <c r="E303" s="10"/>
      <c r="F303" s="4"/>
      <c r="G303" s="63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2:21" ht="15.75" customHeight="1">
      <c r="B304" s="4"/>
      <c r="C304" s="10"/>
      <c r="D304" s="10"/>
      <c r="E304" s="10"/>
      <c r="F304" s="4"/>
      <c r="G304" s="63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2:21" ht="15.75" customHeight="1">
      <c r="B305" s="4"/>
      <c r="C305" s="10"/>
      <c r="D305" s="10"/>
      <c r="E305" s="10"/>
      <c r="F305" s="4"/>
      <c r="G305" s="63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2:21" ht="15.75" customHeight="1">
      <c r="B306" s="4"/>
      <c r="C306" s="10"/>
      <c r="D306" s="10"/>
      <c r="E306" s="10"/>
      <c r="F306" s="4"/>
      <c r="G306" s="63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spans="2:21" ht="15.75" customHeight="1">
      <c r="B307" s="4"/>
      <c r="C307" s="10"/>
      <c r="D307" s="10"/>
      <c r="E307" s="10"/>
      <c r="F307" s="4"/>
      <c r="G307" s="63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spans="2:21" ht="15.75" customHeight="1">
      <c r="B308" s="4"/>
      <c r="C308" s="10"/>
      <c r="D308" s="10"/>
      <c r="E308" s="10"/>
      <c r="F308" s="4"/>
      <c r="G308" s="63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spans="2:21" ht="15.75" customHeight="1">
      <c r="B309" s="4"/>
      <c r="C309" s="10"/>
      <c r="D309" s="10"/>
      <c r="E309" s="10"/>
      <c r="F309" s="4"/>
      <c r="G309" s="63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spans="2:21" ht="15.75" customHeight="1">
      <c r="B310" s="4"/>
      <c r="C310" s="10"/>
      <c r="D310" s="10"/>
      <c r="E310" s="10"/>
      <c r="F310" s="4"/>
      <c r="G310" s="63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spans="2:21" ht="15.75" customHeight="1">
      <c r="B311" s="4"/>
      <c r="C311" s="10"/>
      <c r="D311" s="10"/>
      <c r="E311" s="10"/>
      <c r="F311" s="4"/>
      <c r="G311" s="63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spans="2:21" ht="15.75" customHeight="1">
      <c r="B312" s="4"/>
      <c r="C312" s="10"/>
      <c r="D312" s="10"/>
      <c r="E312" s="10"/>
      <c r="F312" s="4"/>
      <c r="G312" s="63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2:21" ht="15.75" customHeight="1">
      <c r="B313" s="4"/>
      <c r="C313" s="10"/>
      <c r="D313" s="10"/>
      <c r="E313" s="10"/>
      <c r="F313" s="4"/>
      <c r="G313" s="63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2:21" ht="15.75" customHeight="1">
      <c r="B314" s="4"/>
      <c r="C314" s="10"/>
      <c r="D314" s="10"/>
      <c r="E314" s="10"/>
      <c r="F314" s="4"/>
      <c r="G314" s="63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2:21" ht="15.75" customHeight="1">
      <c r="B315" s="4"/>
      <c r="C315" s="10"/>
      <c r="D315" s="10"/>
      <c r="E315" s="10"/>
      <c r="F315" s="4"/>
      <c r="G315" s="63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2:21" ht="15.75" customHeight="1">
      <c r="B316" s="4"/>
      <c r="C316" s="10"/>
      <c r="D316" s="10"/>
      <c r="E316" s="10"/>
      <c r="F316" s="4"/>
      <c r="G316" s="63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spans="2:21" ht="15.75" customHeight="1">
      <c r="B317" s="4"/>
      <c r="C317" s="10"/>
      <c r="D317" s="10"/>
      <c r="E317" s="10"/>
      <c r="F317" s="4"/>
      <c r="G317" s="63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spans="2:21" ht="15.75" customHeight="1">
      <c r="B318" s="4"/>
      <c r="C318" s="10"/>
      <c r="D318" s="10"/>
      <c r="E318" s="10"/>
      <c r="F318" s="4"/>
      <c r="G318" s="63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spans="2:21" ht="15.75" customHeight="1">
      <c r="B319" s="4"/>
      <c r="C319" s="10"/>
      <c r="D319" s="10"/>
      <c r="E319" s="10"/>
      <c r="F319" s="4"/>
      <c r="G319" s="63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spans="2:21" ht="15.75" customHeight="1">
      <c r="B320" s="4"/>
      <c r="C320" s="10"/>
      <c r="D320" s="10"/>
      <c r="E320" s="10"/>
      <c r="F320" s="4"/>
      <c r="G320" s="63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spans="2:21" ht="15.75" customHeight="1">
      <c r="B321" s="4"/>
      <c r="C321" s="10"/>
      <c r="D321" s="10"/>
      <c r="E321" s="10"/>
      <c r="F321" s="4"/>
      <c r="G321" s="63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spans="2:21" ht="15.75" customHeight="1">
      <c r="B322" s="4"/>
      <c r="C322" s="10"/>
      <c r="D322" s="10"/>
      <c r="E322" s="10"/>
      <c r="F322" s="4"/>
      <c r="G322" s="63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2:21" ht="15.75" customHeight="1">
      <c r="B323" s="4"/>
      <c r="C323" s="10"/>
      <c r="D323" s="10"/>
      <c r="E323" s="10"/>
      <c r="F323" s="4"/>
      <c r="G323" s="63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2:21" ht="15.75" customHeight="1">
      <c r="B324" s="4"/>
      <c r="C324" s="10"/>
      <c r="D324" s="10"/>
      <c r="E324" s="10"/>
      <c r="F324" s="4"/>
      <c r="G324" s="63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2:21" ht="15.75" customHeight="1">
      <c r="B325" s="4"/>
      <c r="C325" s="10"/>
      <c r="D325" s="10"/>
      <c r="E325" s="10"/>
      <c r="F325" s="4"/>
      <c r="G325" s="63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2:21" ht="15.75" customHeight="1">
      <c r="B326" s="4"/>
      <c r="C326" s="10"/>
      <c r="D326" s="10"/>
      <c r="E326" s="10"/>
      <c r="F326" s="4"/>
      <c r="G326" s="63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spans="2:21" ht="15.75" customHeight="1">
      <c r="B327" s="4"/>
      <c r="C327" s="10"/>
      <c r="D327" s="10"/>
      <c r="E327" s="10"/>
      <c r="F327" s="4"/>
      <c r="G327" s="63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spans="2:21" ht="15.75" customHeight="1">
      <c r="B328" s="4"/>
      <c r="C328" s="10"/>
      <c r="D328" s="10"/>
      <c r="E328" s="10"/>
      <c r="F328" s="4"/>
      <c r="G328" s="63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spans="2:21" ht="15.75" customHeight="1">
      <c r="B329" s="4"/>
      <c r="C329" s="10"/>
      <c r="D329" s="10"/>
      <c r="E329" s="10"/>
      <c r="F329" s="4"/>
      <c r="G329" s="63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spans="2:21" ht="15.75" customHeight="1">
      <c r="B330" s="4"/>
      <c r="C330" s="10"/>
      <c r="D330" s="10"/>
      <c r="E330" s="10"/>
      <c r="F330" s="4"/>
      <c r="G330" s="63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2:21" ht="15.75" customHeight="1">
      <c r="B331" s="4"/>
      <c r="C331" s="10"/>
      <c r="D331" s="10"/>
      <c r="E331" s="10"/>
      <c r="F331" s="4"/>
      <c r="G331" s="63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2:21" ht="15.75" customHeight="1">
      <c r="B332" s="4"/>
      <c r="C332" s="10"/>
      <c r="D332" s="10"/>
      <c r="E332" s="10"/>
      <c r="F332" s="4"/>
      <c r="G332" s="63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2:21" ht="15.75" customHeight="1">
      <c r="B333" s="4"/>
      <c r="C333" s="10"/>
      <c r="D333" s="10"/>
      <c r="E333" s="10"/>
      <c r="F333" s="4"/>
      <c r="G333" s="63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spans="2:21" ht="15.75" customHeight="1">
      <c r="B334" s="4"/>
      <c r="C334" s="10"/>
      <c r="D334" s="10"/>
      <c r="E334" s="10"/>
      <c r="F334" s="4"/>
      <c r="G334" s="63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spans="2:21" ht="15.75" customHeight="1">
      <c r="B335" s="4"/>
      <c r="C335" s="10"/>
      <c r="D335" s="10"/>
      <c r="E335" s="10"/>
      <c r="F335" s="4"/>
      <c r="G335" s="63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spans="2:21" ht="15.75" customHeight="1">
      <c r="B336" s="4"/>
      <c r="C336" s="10"/>
      <c r="D336" s="10"/>
      <c r="E336" s="10"/>
      <c r="F336" s="4"/>
      <c r="G336" s="63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spans="2:21" ht="15.75" customHeight="1">
      <c r="B337" s="4"/>
      <c r="C337" s="10"/>
      <c r="D337" s="10"/>
      <c r="E337" s="10"/>
      <c r="F337" s="4"/>
      <c r="G337" s="63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spans="2:21" ht="15.75" customHeight="1">
      <c r="B338" s="4"/>
      <c r="C338" s="10"/>
      <c r="D338" s="10"/>
      <c r="E338" s="10"/>
      <c r="F338" s="4"/>
      <c r="G338" s="63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spans="2:21" ht="15.75" customHeight="1">
      <c r="B339" s="4"/>
      <c r="C339" s="10"/>
      <c r="D339" s="10"/>
      <c r="E339" s="10"/>
      <c r="F339" s="4"/>
      <c r="G339" s="63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spans="2:21" ht="15.75" customHeight="1">
      <c r="B340" s="4"/>
      <c r="C340" s="10"/>
      <c r="D340" s="10"/>
      <c r="E340" s="10"/>
      <c r="F340" s="4"/>
      <c r="G340" s="63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2:21" ht="15.75" customHeight="1">
      <c r="B341" s="4"/>
      <c r="C341" s="10"/>
      <c r="D341" s="10"/>
      <c r="E341" s="10"/>
      <c r="F341" s="4"/>
      <c r="G341" s="63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2:21" ht="15.75" customHeight="1">
      <c r="B342" s="4"/>
      <c r="C342" s="10"/>
      <c r="D342" s="10"/>
      <c r="E342" s="10"/>
      <c r="F342" s="4"/>
      <c r="G342" s="63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2:21" ht="15.75" customHeight="1">
      <c r="B343" s="4"/>
      <c r="C343" s="10"/>
      <c r="D343" s="10"/>
      <c r="E343" s="10"/>
      <c r="F343" s="4"/>
      <c r="G343" s="63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spans="2:21" ht="15.75" customHeight="1">
      <c r="B344" s="4"/>
      <c r="C344" s="10"/>
      <c r="D344" s="10"/>
      <c r="E344" s="10"/>
      <c r="F344" s="4"/>
      <c r="G344" s="63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spans="2:21" ht="15.75" customHeight="1">
      <c r="B345" s="4"/>
      <c r="C345" s="10"/>
      <c r="D345" s="10"/>
      <c r="E345" s="10"/>
      <c r="F345" s="4"/>
      <c r="G345" s="63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spans="2:21" ht="15.75" customHeight="1">
      <c r="B346" s="4"/>
      <c r="C346" s="10"/>
      <c r="D346" s="10"/>
      <c r="E346" s="10"/>
      <c r="F346" s="4"/>
      <c r="G346" s="63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spans="2:21" ht="15.75" customHeight="1">
      <c r="B347" s="4"/>
      <c r="C347" s="10"/>
      <c r="D347" s="10"/>
      <c r="E347" s="10"/>
      <c r="F347" s="4"/>
      <c r="G347" s="63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spans="2:21" ht="15.75" customHeight="1">
      <c r="B348" s="4"/>
      <c r="C348" s="10"/>
      <c r="D348" s="10"/>
      <c r="E348" s="10"/>
      <c r="F348" s="4"/>
      <c r="G348" s="63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spans="2:21" ht="15.75" customHeight="1">
      <c r="B349" s="4"/>
      <c r="C349" s="10"/>
      <c r="D349" s="10"/>
      <c r="E349" s="10"/>
      <c r="F349" s="4"/>
      <c r="G349" s="63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spans="2:21" ht="15.75" customHeight="1">
      <c r="B350" s="4"/>
      <c r="C350" s="10"/>
      <c r="D350" s="10"/>
      <c r="E350" s="10"/>
      <c r="F350" s="4"/>
      <c r="G350" s="63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2:21" ht="15.75" customHeight="1">
      <c r="B351" s="4"/>
      <c r="C351" s="10"/>
      <c r="D351" s="10"/>
      <c r="E351" s="10"/>
      <c r="F351" s="4"/>
      <c r="G351" s="63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2:21" ht="15.75" customHeight="1">
      <c r="B352" s="4"/>
      <c r="C352" s="10"/>
      <c r="D352" s="10"/>
      <c r="E352" s="10"/>
      <c r="F352" s="4"/>
      <c r="G352" s="63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2:21" ht="15.75" customHeight="1">
      <c r="B353" s="4"/>
      <c r="C353" s="10"/>
      <c r="D353" s="10"/>
      <c r="E353" s="10"/>
      <c r="F353" s="4"/>
      <c r="G353" s="63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spans="2:21" ht="15.75" customHeight="1">
      <c r="B354" s="4"/>
      <c r="C354" s="10"/>
      <c r="D354" s="10"/>
      <c r="E354" s="10"/>
      <c r="F354" s="4"/>
      <c r="G354" s="63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spans="2:21" ht="15.75" customHeight="1">
      <c r="B355" s="4"/>
      <c r="C355" s="10"/>
      <c r="D355" s="10"/>
      <c r="E355" s="10"/>
      <c r="F355" s="4"/>
      <c r="G355" s="63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spans="2:21" ht="15.75" customHeight="1">
      <c r="B356" s="4"/>
      <c r="C356" s="10"/>
      <c r="D356" s="10"/>
      <c r="E356" s="10"/>
      <c r="F356" s="4"/>
      <c r="G356" s="63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spans="2:21" ht="15.75" customHeight="1">
      <c r="B357" s="4"/>
      <c r="C357" s="10"/>
      <c r="D357" s="10"/>
      <c r="E357" s="10"/>
      <c r="F357" s="4"/>
      <c r="G357" s="63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spans="2:21" ht="15.75" customHeight="1">
      <c r="B358" s="4"/>
      <c r="C358" s="10"/>
      <c r="D358" s="10"/>
      <c r="E358" s="10"/>
      <c r="F358" s="4"/>
      <c r="G358" s="63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spans="2:21" ht="15.75" customHeight="1">
      <c r="B359" s="4"/>
      <c r="C359" s="10"/>
      <c r="D359" s="10"/>
      <c r="E359" s="10"/>
      <c r="F359" s="4"/>
      <c r="G359" s="63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2:21" ht="15.75" customHeight="1">
      <c r="B360" s="4"/>
      <c r="C360" s="10"/>
      <c r="D360" s="10"/>
      <c r="E360" s="10"/>
      <c r="F360" s="4"/>
      <c r="G360" s="63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2:21" ht="15.75" customHeight="1">
      <c r="B361" s="4"/>
      <c r="C361" s="10"/>
      <c r="D361" s="10"/>
      <c r="E361" s="10"/>
      <c r="F361" s="4"/>
      <c r="G361" s="63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2:21" ht="15.75" customHeight="1">
      <c r="B362" s="4"/>
      <c r="C362" s="10"/>
      <c r="D362" s="10"/>
      <c r="E362" s="10"/>
      <c r="F362" s="4"/>
      <c r="G362" s="63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2:21" ht="15.75" customHeight="1">
      <c r="B363" s="4"/>
      <c r="C363" s="10"/>
      <c r="D363" s="10"/>
      <c r="E363" s="10"/>
      <c r="F363" s="4"/>
      <c r="G363" s="63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2:21" ht="15.75" customHeight="1">
      <c r="B364" s="4"/>
      <c r="C364" s="10"/>
      <c r="D364" s="10"/>
      <c r="E364" s="10"/>
      <c r="F364" s="4"/>
      <c r="G364" s="63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2:21" ht="15.75" customHeight="1">
      <c r="B365" s="4"/>
      <c r="C365" s="10"/>
      <c r="D365" s="10"/>
      <c r="E365" s="10"/>
      <c r="F365" s="4"/>
      <c r="G365" s="63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spans="2:21" ht="15.75" customHeight="1">
      <c r="B366" s="4"/>
      <c r="C366" s="10"/>
      <c r="D366" s="10"/>
      <c r="E366" s="10"/>
      <c r="F366" s="4"/>
      <c r="G366" s="63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spans="2:21" ht="15.75" customHeight="1">
      <c r="B367" s="4"/>
      <c r="C367" s="10"/>
      <c r="D367" s="10"/>
      <c r="E367" s="10"/>
      <c r="F367" s="4"/>
      <c r="G367" s="63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2:21" ht="15.75" customHeight="1">
      <c r="B368" s="4"/>
      <c r="C368" s="10"/>
      <c r="D368" s="10"/>
      <c r="E368" s="10"/>
      <c r="F368" s="4"/>
      <c r="G368" s="63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2:21" ht="15.75" customHeight="1">
      <c r="B369" s="4"/>
      <c r="C369" s="10"/>
      <c r="D369" s="10"/>
      <c r="E369" s="10"/>
      <c r="F369" s="4"/>
      <c r="G369" s="63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spans="2:21" ht="15.75" customHeight="1">
      <c r="B370" s="4"/>
      <c r="C370" s="10"/>
      <c r="D370" s="10"/>
      <c r="E370" s="10"/>
      <c r="F370" s="4"/>
      <c r="G370" s="63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spans="2:21" ht="15.75" customHeight="1">
      <c r="B371" s="4"/>
      <c r="C371" s="10"/>
      <c r="D371" s="10"/>
      <c r="E371" s="10"/>
      <c r="F371" s="4"/>
      <c r="G371" s="63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spans="2:21" ht="15.75" customHeight="1">
      <c r="B372" s="4"/>
      <c r="C372" s="10"/>
      <c r="D372" s="10"/>
      <c r="E372" s="10"/>
      <c r="F372" s="4"/>
      <c r="G372" s="63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spans="2:21" ht="15.75" customHeight="1">
      <c r="B373" s="4"/>
      <c r="C373" s="10"/>
      <c r="D373" s="10"/>
      <c r="E373" s="10"/>
      <c r="F373" s="4"/>
      <c r="G373" s="63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2:21" ht="15.75" customHeight="1">
      <c r="B374" s="4"/>
      <c r="C374" s="10"/>
      <c r="D374" s="10"/>
      <c r="E374" s="10"/>
      <c r="F374" s="4"/>
      <c r="G374" s="63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2:21" ht="15.75" customHeight="1">
      <c r="B375" s="4"/>
      <c r="C375" s="10"/>
      <c r="D375" s="10"/>
      <c r="E375" s="10"/>
      <c r="F375" s="4"/>
      <c r="G375" s="63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2:21" ht="15.75" customHeight="1">
      <c r="B376" s="4"/>
      <c r="C376" s="10"/>
      <c r="D376" s="10"/>
      <c r="E376" s="10"/>
      <c r="F376" s="4"/>
      <c r="G376" s="63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spans="2:21" ht="15.75" customHeight="1">
      <c r="B377" s="4"/>
      <c r="C377" s="10"/>
      <c r="D377" s="10"/>
      <c r="E377" s="10"/>
      <c r="F377" s="4"/>
      <c r="G377" s="63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spans="2:21" ht="15.75" customHeight="1">
      <c r="B378" s="4"/>
      <c r="C378" s="10"/>
      <c r="D378" s="10"/>
      <c r="E378" s="10"/>
      <c r="F378" s="4"/>
      <c r="G378" s="63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2:21" ht="15.75" customHeight="1">
      <c r="B379" s="4"/>
      <c r="C379" s="10"/>
      <c r="D379" s="10"/>
      <c r="E379" s="10"/>
      <c r="F379" s="4"/>
      <c r="G379" s="63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2:21" ht="15.75" customHeight="1">
      <c r="B380" s="4"/>
      <c r="C380" s="10"/>
      <c r="D380" s="10"/>
      <c r="E380" s="10"/>
      <c r="F380" s="4"/>
      <c r="G380" s="63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spans="2:21" ht="15.75" customHeight="1">
      <c r="B381" s="4"/>
      <c r="C381" s="10"/>
      <c r="D381" s="10"/>
      <c r="E381" s="10"/>
      <c r="F381" s="4"/>
      <c r="G381" s="63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spans="2:21" ht="15.75" customHeight="1">
      <c r="B382" s="4"/>
      <c r="C382" s="10"/>
      <c r="D382" s="10"/>
      <c r="E382" s="10"/>
      <c r="F382" s="4"/>
      <c r="G382" s="63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spans="2:21" ht="15.75" customHeight="1">
      <c r="B383" s="4"/>
      <c r="C383" s="10"/>
      <c r="D383" s="10"/>
      <c r="E383" s="10"/>
      <c r="F383" s="4"/>
      <c r="G383" s="63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spans="2:21" ht="15.75" customHeight="1">
      <c r="B384" s="4"/>
      <c r="C384" s="10"/>
      <c r="D384" s="10"/>
      <c r="E384" s="10"/>
      <c r="F384" s="4"/>
      <c r="G384" s="63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2:21" ht="15.75" customHeight="1">
      <c r="B385" s="4"/>
      <c r="C385" s="10"/>
      <c r="D385" s="10"/>
      <c r="E385" s="10"/>
      <c r="F385" s="4"/>
      <c r="G385" s="63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2:21" ht="15.75" customHeight="1">
      <c r="B386" s="4"/>
      <c r="C386" s="10"/>
      <c r="D386" s="10"/>
      <c r="E386" s="10"/>
      <c r="F386" s="4"/>
      <c r="G386" s="63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2:21" ht="15.75" customHeight="1">
      <c r="B387" s="4"/>
      <c r="C387" s="10"/>
      <c r="D387" s="10"/>
      <c r="E387" s="10"/>
      <c r="F387" s="4"/>
      <c r="G387" s="63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2:21" ht="15.75" customHeight="1">
      <c r="B388" s="4"/>
      <c r="C388" s="10"/>
      <c r="D388" s="10"/>
      <c r="E388" s="10"/>
      <c r="F388" s="4"/>
      <c r="G388" s="63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2:21" ht="15.75" customHeight="1">
      <c r="B389" s="4"/>
      <c r="C389" s="10"/>
      <c r="D389" s="10"/>
      <c r="E389" s="10"/>
      <c r="F389" s="4"/>
      <c r="G389" s="63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2:21" ht="15.75" customHeight="1">
      <c r="B390" s="4"/>
      <c r="C390" s="10"/>
      <c r="D390" s="10"/>
      <c r="E390" s="10"/>
      <c r="F390" s="4"/>
      <c r="G390" s="63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spans="2:21" ht="15.75" customHeight="1">
      <c r="B391" s="4"/>
      <c r="C391" s="10"/>
      <c r="D391" s="10"/>
      <c r="E391" s="10"/>
      <c r="F391" s="4"/>
      <c r="G391" s="63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spans="2:21" ht="15.75" customHeight="1">
      <c r="B392" s="4"/>
      <c r="C392" s="10"/>
      <c r="D392" s="10"/>
      <c r="E392" s="10"/>
      <c r="F392" s="4"/>
      <c r="G392" s="63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spans="2:21" ht="15.75" customHeight="1">
      <c r="B393" s="4"/>
      <c r="C393" s="10"/>
      <c r="D393" s="10"/>
      <c r="E393" s="10"/>
      <c r="F393" s="4"/>
      <c r="G393" s="63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spans="2:21" ht="15.75" customHeight="1">
      <c r="B394" s="4"/>
      <c r="C394" s="10"/>
      <c r="D394" s="10"/>
      <c r="E394" s="10"/>
      <c r="F394" s="4"/>
      <c r="G394" s="63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spans="2:21" ht="15.75" customHeight="1">
      <c r="B395" s="4"/>
      <c r="C395" s="10"/>
      <c r="D395" s="10"/>
      <c r="E395" s="10"/>
      <c r="F395" s="4"/>
      <c r="G395" s="63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spans="2:21" ht="15.75" customHeight="1">
      <c r="B396" s="4"/>
      <c r="C396" s="10"/>
      <c r="D396" s="10"/>
      <c r="E396" s="10"/>
      <c r="F396" s="4"/>
      <c r="G396" s="63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2:21" ht="15.75" customHeight="1">
      <c r="B397" s="4"/>
      <c r="C397" s="10"/>
      <c r="D397" s="10"/>
      <c r="E397" s="10"/>
      <c r="F397" s="4"/>
      <c r="G397" s="63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2:21" ht="15.75" customHeight="1">
      <c r="B398" s="4"/>
      <c r="C398" s="10"/>
      <c r="D398" s="10"/>
      <c r="E398" s="10"/>
      <c r="F398" s="4"/>
      <c r="G398" s="63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2:21" ht="15.75" customHeight="1">
      <c r="B399" s="4"/>
      <c r="C399" s="10"/>
      <c r="D399" s="10"/>
      <c r="E399" s="10"/>
      <c r="F399" s="4"/>
      <c r="G399" s="63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2:21" ht="15.75" customHeight="1">
      <c r="B400" s="4"/>
      <c r="C400" s="10"/>
      <c r="D400" s="10"/>
      <c r="E400" s="10"/>
      <c r="F400" s="4"/>
      <c r="G400" s="63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2:21" ht="15.75" customHeight="1">
      <c r="B401" s="4"/>
      <c r="C401" s="10"/>
      <c r="D401" s="10"/>
      <c r="E401" s="10"/>
      <c r="F401" s="4"/>
      <c r="G401" s="63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spans="2:21" ht="15.75" customHeight="1">
      <c r="B402" s="4"/>
      <c r="C402" s="10"/>
      <c r="D402" s="10"/>
      <c r="E402" s="10"/>
      <c r="F402" s="4"/>
      <c r="G402" s="63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spans="2:21" ht="15.75" customHeight="1">
      <c r="B403" s="4"/>
      <c r="C403" s="10"/>
      <c r="D403" s="10"/>
      <c r="E403" s="10"/>
      <c r="F403" s="4"/>
      <c r="G403" s="63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spans="2:21" ht="15.75" customHeight="1">
      <c r="B404" s="4"/>
      <c r="C404" s="10"/>
      <c r="D404" s="10"/>
      <c r="E404" s="10"/>
      <c r="F404" s="4"/>
      <c r="G404" s="63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spans="2:21" ht="15.75" customHeight="1">
      <c r="B405" s="4"/>
      <c r="C405" s="10"/>
      <c r="D405" s="10"/>
      <c r="E405" s="10"/>
      <c r="F405" s="4"/>
      <c r="G405" s="63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spans="2:21" ht="15.75" customHeight="1">
      <c r="B406" s="4"/>
      <c r="C406" s="10"/>
      <c r="D406" s="10"/>
      <c r="E406" s="10"/>
      <c r="F406" s="4"/>
      <c r="G406" s="63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spans="2:21" ht="15.75" customHeight="1">
      <c r="B407" s="4"/>
      <c r="C407" s="10"/>
      <c r="D407" s="10"/>
      <c r="E407" s="10"/>
      <c r="F407" s="4"/>
      <c r="G407" s="63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spans="2:21" ht="15.75" customHeight="1">
      <c r="B408" s="4"/>
      <c r="C408" s="10"/>
      <c r="D408" s="10"/>
      <c r="E408" s="10"/>
      <c r="F408" s="4"/>
      <c r="G408" s="63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spans="2:21" ht="15.75" customHeight="1">
      <c r="B409" s="4"/>
      <c r="C409" s="10"/>
      <c r="D409" s="10"/>
      <c r="E409" s="10"/>
      <c r="F409" s="4"/>
      <c r="G409" s="63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2:21" ht="15.75" customHeight="1">
      <c r="B410" s="4"/>
      <c r="C410" s="10"/>
      <c r="D410" s="10"/>
      <c r="E410" s="10"/>
      <c r="F410" s="4"/>
      <c r="G410" s="63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2:21" ht="15.75" customHeight="1">
      <c r="B411" s="4"/>
      <c r="C411" s="10"/>
      <c r="D411" s="10"/>
      <c r="E411" s="10"/>
      <c r="F411" s="4"/>
      <c r="G411" s="63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2:21" ht="15.75" customHeight="1">
      <c r="B412" s="4"/>
      <c r="C412" s="10"/>
      <c r="D412" s="10"/>
      <c r="E412" s="10"/>
      <c r="F412" s="4"/>
      <c r="G412" s="63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spans="2:21" ht="15.75" customHeight="1">
      <c r="B413" s="4"/>
      <c r="C413" s="10"/>
      <c r="D413" s="10"/>
      <c r="E413" s="10"/>
      <c r="F413" s="4"/>
      <c r="G413" s="63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spans="2:21" ht="15.75" customHeight="1">
      <c r="B414" s="4"/>
      <c r="C414" s="10"/>
      <c r="D414" s="10"/>
      <c r="E414" s="10"/>
      <c r="F414" s="4"/>
      <c r="G414" s="63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spans="2:21" ht="15.75" customHeight="1">
      <c r="B415" s="4"/>
      <c r="C415" s="10"/>
      <c r="D415" s="10"/>
      <c r="E415" s="10"/>
      <c r="F415" s="4"/>
      <c r="G415" s="63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2:21" ht="15.75" customHeight="1">
      <c r="B416" s="4"/>
      <c r="C416" s="10"/>
      <c r="D416" s="10"/>
      <c r="E416" s="10"/>
      <c r="F416" s="4"/>
      <c r="G416" s="63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spans="2:21" ht="15.75" customHeight="1">
      <c r="B417" s="4"/>
      <c r="C417" s="10"/>
      <c r="D417" s="10"/>
      <c r="E417" s="10"/>
      <c r="F417" s="4"/>
      <c r="G417" s="63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spans="2:21" ht="15.75" customHeight="1">
      <c r="B418" s="4"/>
      <c r="C418" s="10"/>
      <c r="D418" s="10"/>
      <c r="E418" s="10"/>
      <c r="F418" s="4"/>
      <c r="G418" s="63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spans="2:21" ht="15.75" customHeight="1">
      <c r="B419" s="4"/>
      <c r="C419" s="10"/>
      <c r="D419" s="10"/>
      <c r="E419" s="10"/>
      <c r="F419" s="4"/>
      <c r="G419" s="63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2:21" ht="15.75" customHeight="1">
      <c r="B420" s="4"/>
      <c r="C420" s="10"/>
      <c r="D420" s="10"/>
      <c r="E420" s="10"/>
      <c r="F420" s="4"/>
      <c r="G420" s="63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2:21" ht="15.75" customHeight="1">
      <c r="B421" s="4"/>
      <c r="C421" s="10"/>
      <c r="D421" s="10"/>
      <c r="E421" s="10"/>
      <c r="F421" s="4"/>
      <c r="G421" s="63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2:21" ht="15.75" customHeight="1">
      <c r="B422" s="4"/>
      <c r="C422" s="10"/>
      <c r="D422" s="10"/>
      <c r="E422" s="10"/>
      <c r="F422" s="4"/>
      <c r="G422" s="63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spans="2:21" ht="15.75" customHeight="1">
      <c r="B423" s="4"/>
      <c r="C423" s="10"/>
      <c r="D423" s="10"/>
      <c r="E423" s="10"/>
      <c r="F423" s="4"/>
      <c r="G423" s="63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spans="2:21" ht="15.75" customHeight="1">
      <c r="B424" s="4"/>
      <c r="C424" s="10"/>
      <c r="D424" s="10"/>
      <c r="E424" s="10"/>
      <c r="F424" s="4"/>
      <c r="G424" s="63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spans="2:21" ht="15.75" customHeight="1">
      <c r="B425" s="4"/>
      <c r="C425" s="10"/>
      <c r="D425" s="10"/>
      <c r="E425" s="10"/>
      <c r="F425" s="4"/>
      <c r="G425" s="63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spans="2:21" ht="15.75" customHeight="1">
      <c r="B426" s="4"/>
      <c r="C426" s="10"/>
      <c r="D426" s="10"/>
      <c r="E426" s="10"/>
      <c r="F426" s="4"/>
      <c r="G426" s="63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spans="2:21" ht="15.75" customHeight="1">
      <c r="B427" s="4"/>
      <c r="C427" s="10"/>
      <c r="D427" s="10"/>
      <c r="E427" s="10"/>
      <c r="F427" s="4"/>
      <c r="G427" s="63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spans="2:21" ht="15.75" customHeight="1">
      <c r="B428" s="4"/>
      <c r="C428" s="10"/>
      <c r="D428" s="10"/>
      <c r="E428" s="10"/>
      <c r="F428" s="4"/>
      <c r="G428" s="63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spans="2:21" ht="15.75" customHeight="1">
      <c r="B429" s="4"/>
      <c r="C429" s="10"/>
      <c r="D429" s="10"/>
      <c r="E429" s="10"/>
      <c r="F429" s="4"/>
      <c r="G429" s="63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spans="2:21" ht="15.75" customHeight="1">
      <c r="B430" s="4"/>
      <c r="C430" s="10"/>
      <c r="D430" s="10"/>
      <c r="E430" s="10"/>
      <c r="F430" s="4"/>
      <c r="G430" s="63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spans="2:21" ht="15.75" customHeight="1">
      <c r="B431" s="4"/>
      <c r="C431" s="10"/>
      <c r="D431" s="10"/>
      <c r="E431" s="10"/>
      <c r="F431" s="4"/>
      <c r="G431" s="63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spans="2:21" ht="15.75" customHeight="1">
      <c r="B432" s="4"/>
      <c r="C432" s="10"/>
      <c r="D432" s="10"/>
      <c r="E432" s="10"/>
      <c r="F432" s="4"/>
      <c r="G432" s="63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spans="2:21" ht="15.75" customHeight="1">
      <c r="B433" s="4"/>
      <c r="C433" s="10"/>
      <c r="D433" s="10"/>
      <c r="E433" s="10"/>
      <c r="F433" s="4"/>
      <c r="G433" s="63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spans="2:21" ht="15.75" customHeight="1">
      <c r="B434" s="4"/>
      <c r="C434" s="10"/>
      <c r="D434" s="10"/>
      <c r="E434" s="10"/>
      <c r="F434" s="4"/>
      <c r="G434" s="63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spans="2:21" ht="15.75" customHeight="1">
      <c r="B435" s="4"/>
      <c r="C435" s="10"/>
      <c r="D435" s="10"/>
      <c r="E435" s="10"/>
      <c r="F435" s="4"/>
      <c r="G435" s="63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spans="2:21" ht="15.75" customHeight="1">
      <c r="B436" s="4"/>
      <c r="C436" s="10"/>
      <c r="D436" s="10"/>
      <c r="E436" s="10"/>
      <c r="F436" s="4"/>
      <c r="G436" s="63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spans="2:21" ht="15.75" customHeight="1">
      <c r="B437" s="4"/>
      <c r="C437" s="10"/>
      <c r="D437" s="10"/>
      <c r="E437" s="10"/>
      <c r="F437" s="4"/>
      <c r="G437" s="63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spans="2:21" ht="15.75" customHeight="1">
      <c r="B438" s="4"/>
      <c r="C438" s="10"/>
      <c r="D438" s="10"/>
      <c r="E438" s="10"/>
      <c r="F438" s="4"/>
      <c r="G438" s="63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spans="2:21" ht="15.75" customHeight="1">
      <c r="B439" s="4"/>
      <c r="C439" s="10"/>
      <c r="D439" s="10"/>
      <c r="E439" s="10"/>
      <c r="F439" s="4"/>
      <c r="G439" s="63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spans="2:21" ht="15.75" customHeight="1">
      <c r="B440" s="4"/>
      <c r="C440" s="10"/>
      <c r="D440" s="10"/>
      <c r="E440" s="10"/>
      <c r="F440" s="4"/>
      <c r="G440" s="63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spans="2:21" ht="15.75" customHeight="1">
      <c r="B441" s="4"/>
      <c r="C441" s="10"/>
      <c r="D441" s="10"/>
      <c r="E441" s="10"/>
      <c r="F441" s="4"/>
      <c r="G441" s="63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spans="2:21" ht="15.75" customHeight="1">
      <c r="B442" s="4"/>
      <c r="C442" s="10"/>
      <c r="D442" s="10"/>
      <c r="E442" s="10"/>
      <c r="F442" s="4"/>
      <c r="G442" s="63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spans="2:21" ht="15.75" customHeight="1">
      <c r="B443" s="4"/>
      <c r="C443" s="10"/>
      <c r="D443" s="10"/>
      <c r="E443" s="10"/>
      <c r="F443" s="4"/>
      <c r="G443" s="63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spans="2:21" ht="15.75" customHeight="1">
      <c r="B444" s="4"/>
      <c r="C444" s="10"/>
      <c r="D444" s="10"/>
      <c r="E444" s="10"/>
      <c r="F444" s="4"/>
      <c r="G444" s="63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spans="2:21" ht="15.75" customHeight="1">
      <c r="B445" s="4"/>
      <c r="C445" s="10"/>
      <c r="D445" s="10"/>
      <c r="E445" s="10"/>
      <c r="F445" s="4"/>
      <c r="G445" s="63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spans="2:21" ht="15.75" customHeight="1">
      <c r="B446" s="4"/>
      <c r="C446" s="10"/>
      <c r="D446" s="10"/>
      <c r="E446" s="10"/>
      <c r="F446" s="4"/>
      <c r="G446" s="63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spans="2:21" ht="15.75" customHeight="1">
      <c r="B447" s="4"/>
      <c r="C447" s="10"/>
      <c r="D447" s="10"/>
      <c r="E447" s="10"/>
      <c r="F447" s="4"/>
      <c r="G447" s="63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spans="2:21" ht="15.75" customHeight="1">
      <c r="B448" s="4"/>
      <c r="C448" s="10"/>
      <c r="D448" s="10"/>
      <c r="E448" s="10"/>
      <c r="F448" s="4"/>
      <c r="G448" s="63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spans="2:21" ht="15.75" customHeight="1">
      <c r="B449" s="4"/>
      <c r="C449" s="10"/>
      <c r="D449" s="10"/>
      <c r="E449" s="10"/>
      <c r="F449" s="4"/>
      <c r="G449" s="63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spans="2:21" ht="15.75" customHeight="1">
      <c r="B450" s="4"/>
      <c r="C450" s="10"/>
      <c r="D450" s="10"/>
      <c r="E450" s="10"/>
      <c r="F450" s="4"/>
      <c r="G450" s="63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spans="2:21" ht="15.75" customHeight="1">
      <c r="B451" s="4"/>
      <c r="C451" s="10"/>
      <c r="D451" s="10"/>
      <c r="E451" s="10"/>
      <c r="F451" s="4"/>
      <c r="G451" s="63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spans="2:21" ht="15.75" customHeight="1">
      <c r="B452" s="4"/>
      <c r="C452" s="10"/>
      <c r="D452" s="10"/>
      <c r="E452" s="10"/>
      <c r="F452" s="4"/>
      <c r="G452" s="63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spans="2:21" ht="15.75" customHeight="1">
      <c r="B453" s="4"/>
      <c r="C453" s="10"/>
      <c r="D453" s="10"/>
      <c r="E453" s="10"/>
      <c r="F453" s="4"/>
      <c r="G453" s="63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spans="2:21" ht="15.75" customHeight="1">
      <c r="B454" s="4"/>
      <c r="C454" s="10"/>
      <c r="D454" s="10"/>
      <c r="E454" s="10"/>
      <c r="F454" s="4"/>
      <c r="G454" s="63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spans="2:21" ht="15.75" customHeight="1">
      <c r="B455" s="4"/>
      <c r="C455" s="10"/>
      <c r="D455" s="10"/>
      <c r="E455" s="10"/>
      <c r="F455" s="4"/>
      <c r="G455" s="63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spans="2:21" ht="15.75" customHeight="1">
      <c r="B456" s="4"/>
      <c r="C456" s="10"/>
      <c r="D456" s="10"/>
      <c r="E456" s="10"/>
      <c r="F456" s="4"/>
      <c r="G456" s="63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spans="2:21" ht="15.75" customHeight="1">
      <c r="B457" s="4"/>
      <c r="C457" s="10"/>
      <c r="D457" s="10"/>
      <c r="E457" s="10"/>
      <c r="F457" s="4"/>
      <c r="G457" s="63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spans="2:21" ht="15.75" customHeight="1">
      <c r="B458" s="4"/>
      <c r="C458" s="10"/>
      <c r="D458" s="10"/>
      <c r="E458" s="10"/>
      <c r="F458" s="4"/>
      <c r="G458" s="63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spans="2:21" ht="15.75" customHeight="1">
      <c r="B459" s="4"/>
      <c r="C459" s="10"/>
      <c r="D459" s="10"/>
      <c r="E459" s="10"/>
      <c r="F459" s="4"/>
      <c r="G459" s="63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spans="2:21" ht="15.75" customHeight="1">
      <c r="B460" s="4"/>
      <c r="C460" s="10"/>
      <c r="D460" s="10"/>
      <c r="E460" s="10"/>
      <c r="F460" s="4"/>
      <c r="G460" s="63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spans="2:21" ht="15.75" customHeight="1">
      <c r="B461" s="4"/>
      <c r="C461" s="10"/>
      <c r="D461" s="10"/>
      <c r="E461" s="10"/>
      <c r="F461" s="4"/>
      <c r="G461" s="63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spans="2:21" ht="15.75" customHeight="1">
      <c r="B462" s="4"/>
      <c r="C462" s="10"/>
      <c r="D462" s="10"/>
      <c r="E462" s="10"/>
      <c r="F462" s="4"/>
      <c r="G462" s="63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spans="2:21" ht="15.75" customHeight="1">
      <c r="B463" s="4"/>
      <c r="C463" s="10"/>
      <c r="D463" s="10"/>
      <c r="E463" s="10"/>
      <c r="F463" s="4"/>
      <c r="G463" s="63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spans="2:21" ht="15.75" customHeight="1">
      <c r="B464" s="4"/>
      <c r="C464" s="10"/>
      <c r="D464" s="10"/>
      <c r="E464" s="10"/>
      <c r="F464" s="4"/>
      <c r="G464" s="63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spans="2:21" ht="15.75" customHeight="1">
      <c r="B465" s="4"/>
      <c r="C465" s="10"/>
      <c r="D465" s="10"/>
      <c r="E465" s="10"/>
      <c r="F465" s="4"/>
      <c r="G465" s="63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spans="2:21" ht="15.75" customHeight="1">
      <c r="B466" s="4"/>
      <c r="C466" s="10"/>
      <c r="D466" s="10"/>
      <c r="E466" s="10"/>
      <c r="F466" s="4"/>
      <c r="G466" s="63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spans="2:21" ht="15.75" customHeight="1">
      <c r="B467" s="4"/>
      <c r="C467" s="10"/>
      <c r="D467" s="10"/>
      <c r="E467" s="10"/>
      <c r="F467" s="4"/>
      <c r="G467" s="63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spans="2:21" ht="15.75" customHeight="1">
      <c r="B468" s="4"/>
      <c r="C468" s="10"/>
      <c r="D468" s="10"/>
      <c r="E468" s="10"/>
      <c r="F468" s="4"/>
      <c r="G468" s="63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spans="2:21" ht="15.75" customHeight="1">
      <c r="B469" s="4"/>
      <c r="C469" s="10"/>
      <c r="D469" s="10"/>
      <c r="E469" s="10"/>
      <c r="F469" s="4"/>
      <c r="G469" s="63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spans="2:21" ht="15.75" customHeight="1">
      <c r="B470" s="4"/>
      <c r="C470" s="10"/>
      <c r="D470" s="10"/>
      <c r="E470" s="10"/>
      <c r="F470" s="4"/>
      <c r="G470" s="63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spans="2:21" ht="15.75" customHeight="1">
      <c r="B471" s="4"/>
      <c r="C471" s="10"/>
      <c r="D471" s="10"/>
      <c r="E471" s="10"/>
      <c r="F471" s="4"/>
      <c r="G471" s="63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spans="2:21" ht="15.75" customHeight="1">
      <c r="B472" s="4"/>
      <c r="C472" s="10"/>
      <c r="D472" s="10"/>
      <c r="E472" s="10"/>
      <c r="F472" s="4"/>
      <c r="G472" s="63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spans="2:21" ht="15.75" customHeight="1">
      <c r="B473" s="4"/>
      <c r="C473" s="10"/>
      <c r="D473" s="10"/>
      <c r="E473" s="10"/>
      <c r="F473" s="4"/>
      <c r="G473" s="63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spans="2:21" ht="15.75" customHeight="1">
      <c r="B474" s="4"/>
      <c r="C474" s="10"/>
      <c r="D474" s="10"/>
      <c r="E474" s="10"/>
      <c r="F474" s="4"/>
      <c r="G474" s="63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spans="2:21" ht="15.75" customHeight="1">
      <c r="B475" s="4"/>
      <c r="C475" s="10"/>
      <c r="D475" s="10"/>
      <c r="E475" s="10"/>
      <c r="F475" s="4"/>
      <c r="G475" s="63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spans="2:21" ht="15.75" customHeight="1">
      <c r="B476" s="4"/>
      <c r="C476" s="10"/>
      <c r="D476" s="10"/>
      <c r="E476" s="10"/>
      <c r="F476" s="4"/>
      <c r="G476" s="63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spans="2:21" ht="15.75" customHeight="1">
      <c r="B477" s="4"/>
      <c r="C477" s="10"/>
      <c r="D477" s="10"/>
      <c r="E477" s="10"/>
      <c r="F477" s="4"/>
      <c r="G477" s="63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spans="2:21" ht="15.75" customHeight="1">
      <c r="B478" s="4"/>
      <c r="C478" s="10"/>
      <c r="D478" s="10"/>
      <c r="E478" s="10"/>
      <c r="F478" s="4"/>
      <c r="G478" s="63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spans="2:21" ht="15.75" customHeight="1">
      <c r="B479" s="4"/>
      <c r="C479" s="10"/>
      <c r="D479" s="10"/>
      <c r="E479" s="10"/>
      <c r="F479" s="4"/>
      <c r="G479" s="63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spans="2:21" ht="15.75" customHeight="1">
      <c r="B480" s="4"/>
      <c r="C480" s="10"/>
      <c r="D480" s="10"/>
      <c r="E480" s="10"/>
      <c r="F480" s="4"/>
      <c r="G480" s="63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spans="2:21" ht="15.75" customHeight="1">
      <c r="B481" s="4"/>
      <c r="C481" s="10"/>
      <c r="D481" s="10"/>
      <c r="E481" s="10"/>
      <c r="F481" s="4"/>
      <c r="G481" s="63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spans="2:21" ht="15.75" customHeight="1">
      <c r="B482" s="4"/>
      <c r="C482" s="10"/>
      <c r="D482" s="10"/>
      <c r="E482" s="10"/>
      <c r="F482" s="4"/>
      <c r="G482" s="63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spans="2:21" ht="15.75" customHeight="1">
      <c r="B483" s="4"/>
      <c r="C483" s="10"/>
      <c r="D483" s="10"/>
      <c r="E483" s="10"/>
      <c r="F483" s="4"/>
      <c r="G483" s="63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spans="2:21" ht="15.75" customHeight="1">
      <c r="B484" s="4"/>
      <c r="C484" s="10"/>
      <c r="D484" s="10"/>
      <c r="E484" s="10"/>
      <c r="F484" s="4"/>
      <c r="G484" s="63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spans="2:21" ht="15.75" customHeight="1">
      <c r="B485" s="4"/>
      <c r="C485" s="10"/>
      <c r="D485" s="10"/>
      <c r="E485" s="10"/>
      <c r="F485" s="4"/>
      <c r="G485" s="63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spans="2:21" ht="15.75" customHeight="1">
      <c r="B486" s="4"/>
      <c r="C486" s="10"/>
      <c r="D486" s="10"/>
      <c r="E486" s="10"/>
      <c r="F486" s="4"/>
      <c r="G486" s="63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spans="2:21" ht="15.75" customHeight="1">
      <c r="B487" s="4"/>
      <c r="C487" s="10"/>
      <c r="D487" s="10"/>
      <c r="E487" s="10"/>
      <c r="F487" s="4"/>
      <c r="G487" s="63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spans="2:21" ht="15.75" customHeight="1">
      <c r="B488" s="4"/>
      <c r="C488" s="10"/>
      <c r="D488" s="10"/>
      <c r="E488" s="10"/>
      <c r="F488" s="4"/>
      <c r="G488" s="63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spans="2:21" ht="15.75" customHeight="1">
      <c r="B489" s="4"/>
      <c r="C489" s="10"/>
      <c r="D489" s="10"/>
      <c r="E489" s="10"/>
      <c r="F489" s="4"/>
      <c r="G489" s="63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spans="2:21" ht="15.75" customHeight="1">
      <c r="B490" s="4"/>
      <c r="C490" s="10"/>
      <c r="D490" s="10"/>
      <c r="E490" s="10"/>
      <c r="F490" s="4"/>
      <c r="G490" s="63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spans="2:21" ht="15.75" customHeight="1">
      <c r="B491" s="4"/>
      <c r="C491" s="10"/>
      <c r="D491" s="10"/>
      <c r="E491" s="10"/>
      <c r="F491" s="4"/>
      <c r="G491" s="63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spans="2:21" ht="15.75" customHeight="1">
      <c r="B492" s="4"/>
      <c r="C492" s="10"/>
      <c r="D492" s="10"/>
      <c r="E492" s="10"/>
      <c r="F492" s="4"/>
      <c r="G492" s="63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spans="2:21" ht="15.75" customHeight="1">
      <c r="B493" s="4"/>
      <c r="C493" s="10"/>
      <c r="D493" s="10"/>
      <c r="E493" s="10"/>
      <c r="F493" s="4"/>
      <c r="G493" s="63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spans="2:21" ht="15.75" customHeight="1">
      <c r="B494" s="4"/>
      <c r="C494" s="10"/>
      <c r="D494" s="10"/>
      <c r="E494" s="10"/>
      <c r="F494" s="4"/>
      <c r="G494" s="63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spans="2:21" ht="15.75" customHeight="1">
      <c r="B495" s="4"/>
      <c r="C495" s="10"/>
      <c r="D495" s="10"/>
      <c r="E495" s="10"/>
      <c r="F495" s="4"/>
      <c r="G495" s="63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spans="2:21" ht="15.75" customHeight="1">
      <c r="B496" s="4"/>
      <c r="C496" s="10"/>
      <c r="D496" s="10"/>
      <c r="E496" s="10"/>
      <c r="F496" s="4"/>
      <c r="G496" s="63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spans="2:21" ht="15.75" customHeight="1">
      <c r="B497" s="4"/>
      <c r="C497" s="10"/>
      <c r="D497" s="10"/>
      <c r="E497" s="10"/>
      <c r="F497" s="4"/>
      <c r="G497" s="63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spans="2:21" ht="15.75" customHeight="1">
      <c r="B498" s="4"/>
      <c r="C498" s="10"/>
      <c r="D498" s="10"/>
      <c r="E498" s="10"/>
      <c r="F498" s="4"/>
      <c r="G498" s="63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spans="2:21" ht="15.75" customHeight="1">
      <c r="B499" s="4"/>
      <c r="C499" s="10"/>
      <c r="D499" s="10"/>
      <c r="E499" s="10"/>
      <c r="F499" s="4"/>
      <c r="G499" s="63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spans="2:21" ht="15.75" customHeight="1">
      <c r="B500" s="4"/>
      <c r="C500" s="10"/>
      <c r="D500" s="10"/>
      <c r="E500" s="10"/>
      <c r="F500" s="4"/>
      <c r="G500" s="63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spans="2:21" ht="15.75" customHeight="1">
      <c r="B501" s="4"/>
      <c r="C501" s="10"/>
      <c r="D501" s="10"/>
      <c r="E501" s="10"/>
      <c r="F501" s="4"/>
      <c r="G501" s="63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spans="2:21" ht="15.75" customHeight="1">
      <c r="B502" s="4"/>
      <c r="C502" s="10"/>
      <c r="D502" s="10"/>
      <c r="E502" s="10"/>
      <c r="F502" s="4"/>
      <c r="G502" s="63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spans="2:21" ht="15.75" customHeight="1">
      <c r="B503" s="4"/>
      <c r="C503" s="10"/>
      <c r="D503" s="10"/>
      <c r="E503" s="10"/>
      <c r="F503" s="4"/>
      <c r="G503" s="63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spans="2:21" ht="15.75" customHeight="1">
      <c r="B504" s="4"/>
      <c r="C504" s="10"/>
      <c r="D504" s="10"/>
      <c r="E504" s="10"/>
      <c r="F504" s="4"/>
      <c r="G504" s="63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spans="2:21" ht="15.75" customHeight="1">
      <c r="B505" s="4"/>
      <c r="C505" s="10"/>
      <c r="D505" s="10"/>
      <c r="E505" s="10"/>
      <c r="F505" s="4"/>
      <c r="G505" s="63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spans="2:21" ht="15.75" customHeight="1">
      <c r="B506" s="4"/>
      <c r="C506" s="10"/>
      <c r="D506" s="10"/>
      <c r="E506" s="10"/>
      <c r="F506" s="4"/>
      <c r="G506" s="63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spans="2:21" ht="15.75" customHeight="1">
      <c r="B507" s="4"/>
      <c r="C507" s="10"/>
      <c r="D507" s="10"/>
      <c r="E507" s="10"/>
      <c r="F507" s="4"/>
      <c r="G507" s="63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spans="2:21" ht="15.75" customHeight="1">
      <c r="B508" s="4"/>
      <c r="C508" s="10"/>
      <c r="D508" s="10"/>
      <c r="E508" s="10"/>
      <c r="F508" s="4"/>
      <c r="G508" s="63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spans="2:21" ht="15.75" customHeight="1">
      <c r="B509" s="4"/>
      <c r="C509" s="10"/>
      <c r="D509" s="10"/>
      <c r="E509" s="10"/>
      <c r="F509" s="4"/>
      <c r="G509" s="63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spans="2:21" ht="15.75" customHeight="1">
      <c r="B510" s="4"/>
      <c r="C510" s="10"/>
      <c r="D510" s="10"/>
      <c r="E510" s="10"/>
      <c r="F510" s="4"/>
      <c r="G510" s="63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spans="2:21" ht="15.75" customHeight="1">
      <c r="B511" s="4"/>
      <c r="C511" s="10"/>
      <c r="D511" s="10"/>
      <c r="E511" s="10"/>
      <c r="F511" s="4"/>
      <c r="G511" s="63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spans="2:21" ht="15.75" customHeight="1">
      <c r="B512" s="4"/>
      <c r="C512" s="10"/>
      <c r="D512" s="10"/>
      <c r="E512" s="10"/>
      <c r="F512" s="4"/>
      <c r="G512" s="63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spans="2:21" ht="15.75" customHeight="1">
      <c r="B513" s="4"/>
      <c r="C513" s="10"/>
      <c r="D513" s="10"/>
      <c r="E513" s="10"/>
      <c r="F513" s="4"/>
      <c r="G513" s="63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spans="2:21" ht="15.75" customHeight="1">
      <c r="B514" s="4"/>
      <c r="C514" s="10"/>
      <c r="D514" s="10"/>
      <c r="E514" s="10"/>
      <c r="F514" s="4"/>
      <c r="G514" s="63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spans="2:21" ht="15.75" customHeight="1">
      <c r="B515" s="4"/>
      <c r="C515" s="10"/>
      <c r="D515" s="10"/>
      <c r="E515" s="10"/>
      <c r="F515" s="4"/>
      <c r="G515" s="63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spans="2:21" ht="15.75" customHeight="1">
      <c r="B516" s="4"/>
      <c r="C516" s="10"/>
      <c r="D516" s="10"/>
      <c r="E516" s="10"/>
      <c r="F516" s="4"/>
      <c r="G516" s="63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spans="2:21" ht="15.75" customHeight="1">
      <c r="B517" s="4"/>
      <c r="C517" s="10"/>
      <c r="D517" s="10"/>
      <c r="E517" s="10"/>
      <c r="F517" s="4"/>
      <c r="G517" s="63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spans="2:21" ht="15.75" customHeight="1">
      <c r="B518" s="4"/>
      <c r="C518" s="10"/>
      <c r="D518" s="10"/>
      <c r="E518" s="10"/>
      <c r="F518" s="4"/>
      <c r="G518" s="63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spans="2:21" ht="15.75" customHeight="1">
      <c r="B519" s="4"/>
      <c r="C519" s="10"/>
      <c r="D519" s="10"/>
      <c r="E519" s="10"/>
      <c r="F519" s="4"/>
      <c r="G519" s="63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spans="2:21" ht="15.75" customHeight="1">
      <c r="B520" s="4"/>
      <c r="C520" s="10"/>
      <c r="D520" s="10"/>
      <c r="E520" s="10"/>
      <c r="F520" s="4"/>
      <c r="G520" s="63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spans="2:21" ht="15.75" customHeight="1">
      <c r="B521" s="4"/>
      <c r="C521" s="10"/>
      <c r="D521" s="10"/>
      <c r="E521" s="10"/>
      <c r="F521" s="4"/>
      <c r="G521" s="63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spans="2:21" ht="15.75" customHeight="1">
      <c r="B522" s="4"/>
      <c r="C522" s="10"/>
      <c r="D522" s="10"/>
      <c r="E522" s="10"/>
      <c r="F522" s="4"/>
      <c r="G522" s="63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spans="2:21" ht="15.75" customHeight="1">
      <c r="B523" s="4"/>
      <c r="C523" s="10"/>
      <c r="D523" s="10"/>
      <c r="E523" s="10"/>
      <c r="F523" s="4"/>
      <c r="G523" s="6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spans="2:21" ht="15.75" customHeight="1">
      <c r="B524" s="4"/>
      <c r="C524" s="10"/>
      <c r="D524" s="10"/>
      <c r="E524" s="10"/>
      <c r="F524" s="4"/>
      <c r="G524" s="6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spans="2:21" ht="15.75" customHeight="1">
      <c r="B525" s="4"/>
      <c r="C525" s="10"/>
      <c r="D525" s="10"/>
      <c r="E525" s="10"/>
      <c r="F525" s="4"/>
      <c r="G525" s="6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spans="2:21" ht="15.75" customHeight="1">
      <c r="B526" s="4"/>
      <c r="C526" s="10"/>
      <c r="D526" s="10"/>
      <c r="E526" s="10"/>
      <c r="F526" s="4"/>
      <c r="G526" s="6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spans="2:21" ht="15.75" customHeight="1">
      <c r="B527" s="4"/>
      <c r="C527" s="10"/>
      <c r="D527" s="10"/>
      <c r="E527" s="10"/>
      <c r="F527" s="4"/>
      <c r="G527" s="6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spans="2:21" ht="15.75" customHeight="1">
      <c r="B528" s="4"/>
      <c r="C528" s="10"/>
      <c r="D528" s="10"/>
      <c r="E528" s="10"/>
      <c r="F528" s="4"/>
      <c r="G528" s="6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spans="2:21" ht="15.75" customHeight="1">
      <c r="B529" s="4"/>
      <c r="C529" s="10"/>
      <c r="D529" s="10"/>
      <c r="E529" s="10"/>
      <c r="F529" s="4"/>
      <c r="G529" s="6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spans="2:21" ht="15.75" customHeight="1">
      <c r="B530" s="4"/>
      <c r="C530" s="10"/>
      <c r="D530" s="10"/>
      <c r="E530" s="10"/>
      <c r="F530" s="4"/>
      <c r="G530" s="6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spans="2:21" ht="15.75" customHeight="1">
      <c r="B531" s="4"/>
      <c r="C531" s="10"/>
      <c r="D531" s="10"/>
      <c r="E531" s="10"/>
      <c r="F531" s="4"/>
      <c r="G531" s="6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spans="2:21" ht="15.75" customHeight="1">
      <c r="B532" s="4"/>
      <c r="C532" s="10"/>
      <c r="D532" s="10"/>
      <c r="E532" s="10"/>
      <c r="F532" s="4"/>
      <c r="G532" s="6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spans="2:21" ht="15.75" customHeight="1">
      <c r="B533" s="4"/>
      <c r="C533" s="10"/>
      <c r="D533" s="10"/>
      <c r="E533" s="10"/>
      <c r="F533" s="4"/>
      <c r="G533" s="6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spans="2:21" ht="15.75" customHeight="1">
      <c r="B534" s="4"/>
      <c r="C534" s="10"/>
      <c r="D534" s="10"/>
      <c r="E534" s="10"/>
      <c r="F534" s="4"/>
      <c r="G534" s="6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spans="2:21" ht="15.75" customHeight="1">
      <c r="B535" s="4"/>
      <c r="C535" s="10"/>
      <c r="D535" s="10"/>
      <c r="E535" s="10"/>
      <c r="F535" s="4"/>
      <c r="G535" s="6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spans="2:21" ht="15.75" customHeight="1">
      <c r="B536" s="4"/>
      <c r="C536" s="10"/>
      <c r="D536" s="10"/>
      <c r="E536" s="10"/>
      <c r="F536" s="4"/>
      <c r="G536" s="6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spans="2:21" ht="15.75" customHeight="1">
      <c r="B537" s="4"/>
      <c r="C537" s="10"/>
      <c r="D537" s="10"/>
      <c r="E537" s="10"/>
      <c r="F537" s="4"/>
      <c r="G537" s="6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spans="2:21" ht="15.75" customHeight="1">
      <c r="B538" s="4"/>
      <c r="C538" s="10"/>
      <c r="D538" s="10"/>
      <c r="E538" s="10"/>
      <c r="F538" s="4"/>
      <c r="G538" s="6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spans="2:21" ht="15.75" customHeight="1">
      <c r="B539" s="4"/>
      <c r="C539" s="10"/>
      <c r="D539" s="10"/>
      <c r="E539" s="10"/>
      <c r="F539" s="4"/>
      <c r="G539" s="6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spans="2:21" ht="15.75" customHeight="1">
      <c r="B540" s="4"/>
      <c r="C540" s="10"/>
      <c r="D540" s="10"/>
      <c r="E540" s="10"/>
      <c r="F540" s="4"/>
      <c r="G540" s="6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spans="2:21" ht="15.75" customHeight="1">
      <c r="B541" s="4"/>
      <c r="C541" s="10"/>
      <c r="D541" s="10"/>
      <c r="E541" s="10"/>
      <c r="F541" s="4"/>
      <c r="G541" s="6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spans="2:21" ht="15.75" customHeight="1">
      <c r="B542" s="4"/>
      <c r="C542" s="10"/>
      <c r="D542" s="10"/>
      <c r="E542" s="10"/>
      <c r="F542" s="4"/>
      <c r="G542" s="6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spans="2:21" ht="15.75" customHeight="1">
      <c r="B543" s="4"/>
      <c r="C543" s="10"/>
      <c r="D543" s="10"/>
      <c r="E543" s="10"/>
      <c r="F543" s="4"/>
      <c r="G543" s="6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spans="2:21" ht="15.75" customHeight="1">
      <c r="B544" s="4"/>
      <c r="C544" s="10"/>
      <c r="D544" s="10"/>
      <c r="E544" s="10"/>
      <c r="F544" s="4"/>
      <c r="G544" s="6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spans="2:21" ht="15.75" customHeight="1">
      <c r="B545" s="4"/>
      <c r="C545" s="10"/>
      <c r="D545" s="10"/>
      <c r="E545" s="10"/>
      <c r="F545" s="4"/>
      <c r="G545" s="6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spans="2:21" ht="15.75" customHeight="1">
      <c r="B546" s="4"/>
      <c r="C546" s="10"/>
      <c r="D546" s="10"/>
      <c r="E546" s="10"/>
      <c r="F546" s="4"/>
      <c r="G546" s="6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spans="2:21" ht="15.75" customHeight="1">
      <c r="B547" s="4"/>
      <c r="C547" s="10"/>
      <c r="D547" s="10"/>
      <c r="E547" s="10"/>
      <c r="F547" s="4"/>
      <c r="G547" s="6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spans="2:21" ht="15.75" customHeight="1">
      <c r="B548" s="4"/>
      <c r="C548" s="10"/>
      <c r="D548" s="10"/>
      <c r="E548" s="10"/>
      <c r="F548" s="4"/>
      <c r="G548" s="6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spans="2:21" ht="15.75" customHeight="1">
      <c r="B549" s="4"/>
      <c r="C549" s="10"/>
      <c r="D549" s="10"/>
      <c r="E549" s="10"/>
      <c r="F549" s="4"/>
      <c r="G549" s="6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spans="2:21" ht="15.75" customHeight="1">
      <c r="B550" s="4"/>
      <c r="C550" s="10"/>
      <c r="D550" s="10"/>
      <c r="E550" s="10"/>
      <c r="F550" s="4"/>
      <c r="G550" s="6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spans="2:21" ht="15.75" customHeight="1">
      <c r="B551" s="4"/>
      <c r="C551" s="10"/>
      <c r="D551" s="10"/>
      <c r="E551" s="10"/>
      <c r="F551" s="4"/>
      <c r="G551" s="6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spans="2:21" ht="15.75" customHeight="1">
      <c r="B552" s="4"/>
      <c r="C552" s="10"/>
      <c r="D552" s="10"/>
      <c r="E552" s="10"/>
      <c r="F552" s="4"/>
      <c r="G552" s="6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spans="2:21" ht="15.75" customHeight="1">
      <c r="B553" s="4"/>
      <c r="C553" s="10"/>
      <c r="D553" s="10"/>
      <c r="E553" s="10"/>
      <c r="F553" s="4"/>
      <c r="G553" s="6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spans="2:21" ht="15.75" customHeight="1">
      <c r="B554" s="4"/>
      <c r="C554" s="10"/>
      <c r="D554" s="10"/>
      <c r="E554" s="10"/>
      <c r="F554" s="4"/>
      <c r="G554" s="6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spans="2:21" ht="15.75" customHeight="1">
      <c r="B555" s="4"/>
      <c r="C555" s="10"/>
      <c r="D555" s="10"/>
      <c r="E555" s="10"/>
      <c r="F555" s="4"/>
      <c r="G555" s="6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spans="2:21" ht="15.75" customHeight="1">
      <c r="B556" s="4"/>
      <c r="C556" s="10"/>
      <c r="D556" s="10"/>
      <c r="E556" s="10"/>
      <c r="F556" s="4"/>
      <c r="G556" s="6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spans="2:21" ht="15.75" customHeight="1">
      <c r="B557" s="4"/>
      <c r="C557" s="10"/>
      <c r="D557" s="10"/>
      <c r="E557" s="10"/>
      <c r="F557" s="4"/>
      <c r="G557" s="6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spans="2:21" ht="15.75" customHeight="1">
      <c r="B558" s="4"/>
      <c r="C558" s="10"/>
      <c r="D558" s="10"/>
      <c r="E558" s="10"/>
      <c r="F558" s="4"/>
      <c r="G558" s="6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spans="2:21" ht="15.75" customHeight="1">
      <c r="B559" s="4"/>
      <c r="C559" s="10"/>
      <c r="D559" s="10"/>
      <c r="E559" s="10"/>
      <c r="F559" s="4"/>
      <c r="G559" s="6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spans="2:21" ht="15.75" customHeight="1">
      <c r="B560" s="4"/>
      <c r="C560" s="10"/>
      <c r="D560" s="10"/>
      <c r="E560" s="10"/>
      <c r="F560" s="4"/>
      <c r="G560" s="6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spans="2:21" ht="15.75" customHeight="1">
      <c r="B561" s="4"/>
      <c r="C561" s="10"/>
      <c r="D561" s="10"/>
      <c r="E561" s="10"/>
      <c r="F561" s="4"/>
      <c r="G561" s="6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spans="2:21" ht="15.75" customHeight="1">
      <c r="B562" s="4"/>
      <c r="C562" s="10"/>
      <c r="D562" s="10"/>
      <c r="E562" s="10"/>
      <c r="F562" s="4"/>
      <c r="G562" s="6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spans="2:21" ht="15.75" customHeight="1">
      <c r="B563" s="4"/>
      <c r="C563" s="10"/>
      <c r="D563" s="10"/>
      <c r="E563" s="10"/>
      <c r="F563" s="4"/>
      <c r="G563" s="6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spans="2:21" ht="15.75" customHeight="1">
      <c r="B564" s="4"/>
      <c r="C564" s="10"/>
      <c r="D564" s="10"/>
      <c r="E564" s="10"/>
      <c r="F564" s="4"/>
      <c r="G564" s="6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spans="2:21" ht="15.75" customHeight="1">
      <c r="B565" s="4"/>
      <c r="C565" s="10"/>
      <c r="D565" s="10"/>
      <c r="E565" s="10"/>
      <c r="F565" s="4"/>
      <c r="G565" s="6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spans="2:21" ht="15.75" customHeight="1">
      <c r="B566" s="4"/>
      <c r="C566" s="10"/>
      <c r="D566" s="10"/>
      <c r="E566" s="10"/>
      <c r="F566" s="4"/>
      <c r="G566" s="6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spans="2:21" ht="15.75" customHeight="1">
      <c r="B567" s="4"/>
      <c r="C567" s="10"/>
      <c r="D567" s="10"/>
      <c r="E567" s="10"/>
      <c r="F567" s="4"/>
      <c r="G567" s="6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spans="2:21" ht="15.75" customHeight="1">
      <c r="B568" s="4"/>
      <c r="C568" s="10"/>
      <c r="D568" s="10"/>
      <c r="E568" s="10"/>
      <c r="F568" s="4"/>
      <c r="G568" s="6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spans="2:21" ht="15.75" customHeight="1">
      <c r="B569" s="4"/>
      <c r="C569" s="10"/>
      <c r="D569" s="10"/>
      <c r="E569" s="10"/>
      <c r="F569" s="4"/>
      <c r="G569" s="6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spans="2:21" ht="15.75" customHeight="1">
      <c r="B570" s="4"/>
      <c r="C570" s="10"/>
      <c r="D570" s="10"/>
      <c r="E570" s="10"/>
      <c r="F570" s="4"/>
      <c r="G570" s="6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spans="2:21" ht="15.75" customHeight="1">
      <c r="B571" s="4"/>
      <c r="C571" s="10"/>
      <c r="D571" s="10"/>
      <c r="E571" s="10"/>
      <c r="F571" s="4"/>
      <c r="G571" s="6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spans="2:21" ht="15.75" customHeight="1">
      <c r="B572" s="4"/>
      <c r="C572" s="10"/>
      <c r="D572" s="10"/>
      <c r="E572" s="10"/>
      <c r="F572" s="4"/>
      <c r="G572" s="6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spans="2:21" ht="15.75" customHeight="1">
      <c r="B573" s="4"/>
      <c r="C573" s="10"/>
      <c r="D573" s="10"/>
      <c r="E573" s="10"/>
      <c r="F573" s="4"/>
      <c r="G573" s="6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spans="2:21" ht="15.75" customHeight="1">
      <c r="B574" s="4"/>
      <c r="C574" s="10"/>
      <c r="D574" s="10"/>
      <c r="E574" s="10"/>
      <c r="F574" s="4"/>
      <c r="G574" s="6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spans="2:21" ht="15.75" customHeight="1">
      <c r="B575" s="4"/>
      <c r="C575" s="10"/>
      <c r="D575" s="10"/>
      <c r="E575" s="10"/>
      <c r="F575" s="4"/>
      <c r="G575" s="6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spans="2:21" ht="15.75" customHeight="1">
      <c r="B576" s="4"/>
      <c r="C576" s="10"/>
      <c r="D576" s="10"/>
      <c r="E576" s="10"/>
      <c r="F576" s="4"/>
      <c r="G576" s="6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spans="2:21" ht="15.75" customHeight="1">
      <c r="B577" s="4"/>
      <c r="C577" s="10"/>
      <c r="D577" s="10"/>
      <c r="E577" s="10"/>
      <c r="F577" s="4"/>
      <c r="G577" s="6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spans="2:21" ht="15.75" customHeight="1">
      <c r="B578" s="4"/>
      <c r="C578" s="10"/>
      <c r="D578" s="10"/>
      <c r="E578" s="10"/>
      <c r="F578" s="4"/>
      <c r="G578" s="6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spans="2:21" ht="15.75" customHeight="1">
      <c r="B579" s="4"/>
      <c r="C579" s="10"/>
      <c r="D579" s="10"/>
      <c r="E579" s="10"/>
      <c r="F579" s="4"/>
      <c r="G579" s="6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spans="2:21" ht="15.75" customHeight="1">
      <c r="B580" s="4"/>
      <c r="C580" s="10"/>
      <c r="D580" s="10"/>
      <c r="E580" s="10"/>
      <c r="F580" s="4"/>
      <c r="G580" s="6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spans="2:21" ht="15.75" customHeight="1">
      <c r="B581" s="4"/>
      <c r="C581" s="10"/>
      <c r="D581" s="10"/>
      <c r="E581" s="10"/>
      <c r="F581" s="4"/>
      <c r="G581" s="6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spans="2:21" ht="15.75" customHeight="1">
      <c r="B582" s="4"/>
      <c r="C582" s="10"/>
      <c r="D582" s="10"/>
      <c r="E582" s="10"/>
      <c r="F582" s="4"/>
      <c r="G582" s="6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spans="2:21" ht="15.75" customHeight="1">
      <c r="B583" s="4"/>
      <c r="C583" s="10"/>
      <c r="D583" s="10"/>
      <c r="E583" s="10"/>
      <c r="F583" s="4"/>
      <c r="G583" s="6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spans="2:21" ht="15.75" customHeight="1">
      <c r="B584" s="4"/>
      <c r="C584" s="10"/>
      <c r="D584" s="10"/>
      <c r="E584" s="10"/>
      <c r="F584" s="4"/>
      <c r="G584" s="6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spans="2:21" ht="15.75" customHeight="1">
      <c r="B585" s="4"/>
      <c r="C585" s="10"/>
      <c r="D585" s="10"/>
      <c r="E585" s="10"/>
      <c r="F585" s="4"/>
      <c r="G585" s="6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spans="2:21" ht="15.75" customHeight="1">
      <c r="B586" s="4"/>
      <c r="C586" s="10"/>
      <c r="D586" s="10"/>
      <c r="E586" s="10"/>
      <c r="F586" s="4"/>
      <c r="G586" s="6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spans="2:21" ht="15.75" customHeight="1">
      <c r="B587" s="4"/>
      <c r="C587" s="10"/>
      <c r="D587" s="10"/>
      <c r="E587" s="10"/>
      <c r="F587" s="4"/>
      <c r="G587" s="6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spans="2:21" ht="15.75" customHeight="1">
      <c r="B588" s="4"/>
      <c r="C588" s="10"/>
      <c r="D588" s="10"/>
      <c r="E588" s="10"/>
      <c r="F588" s="4"/>
      <c r="G588" s="6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spans="2:21" ht="15.75" customHeight="1">
      <c r="B589" s="4"/>
      <c r="C589" s="10"/>
      <c r="D589" s="10"/>
      <c r="E589" s="10"/>
      <c r="F589" s="4"/>
      <c r="G589" s="6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spans="2:21" ht="15.75" customHeight="1">
      <c r="B590" s="4"/>
      <c r="C590" s="10"/>
      <c r="D590" s="10"/>
      <c r="E590" s="10"/>
      <c r="F590" s="4"/>
      <c r="G590" s="6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spans="2:21" ht="15.75" customHeight="1">
      <c r="B591" s="4"/>
      <c r="C591" s="10"/>
      <c r="D591" s="10"/>
      <c r="E591" s="10"/>
      <c r="F591" s="4"/>
      <c r="G591" s="6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spans="2:21" ht="15.75" customHeight="1">
      <c r="B592" s="4"/>
      <c r="C592" s="10"/>
      <c r="D592" s="10"/>
      <c r="E592" s="10"/>
      <c r="F592" s="4"/>
      <c r="G592" s="6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spans="2:21" ht="15.75" customHeight="1">
      <c r="B593" s="4"/>
      <c r="C593" s="10"/>
      <c r="D593" s="10"/>
      <c r="E593" s="10"/>
      <c r="F593" s="4"/>
      <c r="G593" s="6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spans="2:21" ht="15.75" customHeight="1">
      <c r="B594" s="4"/>
      <c r="C594" s="10"/>
      <c r="D594" s="10"/>
      <c r="E594" s="10"/>
      <c r="F594" s="4"/>
      <c r="G594" s="6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spans="2:21" ht="15.75" customHeight="1">
      <c r="B595" s="4"/>
      <c r="C595" s="10"/>
      <c r="D595" s="10"/>
      <c r="E595" s="10"/>
      <c r="F595" s="4"/>
      <c r="G595" s="6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spans="2:21" ht="15.75" customHeight="1">
      <c r="B596" s="4"/>
      <c r="C596" s="10"/>
      <c r="D596" s="10"/>
      <c r="E596" s="10"/>
      <c r="F596" s="4"/>
      <c r="G596" s="6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spans="2:21" ht="15.75" customHeight="1">
      <c r="B597" s="4"/>
      <c r="C597" s="10"/>
      <c r="D597" s="10"/>
      <c r="E597" s="10"/>
      <c r="F597" s="4"/>
      <c r="G597" s="6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spans="2:21" ht="15.75" customHeight="1">
      <c r="B598" s="4"/>
      <c r="C598" s="10"/>
      <c r="D598" s="10"/>
      <c r="E598" s="10"/>
      <c r="F598" s="4"/>
      <c r="G598" s="6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spans="2:21" ht="15.75" customHeight="1">
      <c r="B599" s="4"/>
      <c r="C599" s="10"/>
      <c r="D599" s="10"/>
      <c r="E599" s="10"/>
      <c r="F599" s="4"/>
      <c r="G599" s="6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spans="2:21" ht="15.75" customHeight="1">
      <c r="B600" s="4"/>
      <c r="C600" s="10"/>
      <c r="D600" s="10"/>
      <c r="E600" s="10"/>
      <c r="F600" s="4"/>
      <c r="G600" s="6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spans="2:21" ht="15.75" customHeight="1">
      <c r="B601" s="4"/>
      <c r="C601" s="10"/>
      <c r="D601" s="10"/>
      <c r="E601" s="10"/>
      <c r="F601" s="4"/>
      <c r="G601" s="6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spans="2:21" ht="15.75" customHeight="1">
      <c r="B602" s="4"/>
      <c r="C602" s="10"/>
      <c r="D602" s="10"/>
      <c r="E602" s="10"/>
      <c r="F602" s="4"/>
      <c r="G602" s="6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spans="2:21" ht="15.75" customHeight="1">
      <c r="B603" s="4"/>
      <c r="C603" s="10"/>
      <c r="D603" s="10"/>
      <c r="E603" s="10"/>
      <c r="F603" s="4"/>
      <c r="G603" s="6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spans="2:21" ht="15.75" customHeight="1">
      <c r="B604" s="4"/>
      <c r="C604" s="10"/>
      <c r="D604" s="10"/>
      <c r="E604" s="10"/>
      <c r="F604" s="4"/>
      <c r="G604" s="6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spans="2:21" ht="15.75" customHeight="1">
      <c r="B605" s="4"/>
      <c r="C605" s="10"/>
      <c r="D605" s="10"/>
      <c r="E605" s="10"/>
      <c r="F605" s="4"/>
      <c r="G605" s="6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spans="2:21" ht="15.75" customHeight="1">
      <c r="B606" s="4"/>
      <c r="C606" s="10"/>
      <c r="D606" s="10"/>
      <c r="E606" s="10"/>
      <c r="F606" s="4"/>
      <c r="G606" s="6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spans="2:21" ht="15.75" customHeight="1">
      <c r="B607" s="4"/>
      <c r="C607" s="10"/>
      <c r="D607" s="10"/>
      <c r="E607" s="10"/>
      <c r="F607" s="4"/>
      <c r="G607" s="6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spans="2:21" ht="15.75" customHeight="1">
      <c r="B608" s="4"/>
      <c r="C608" s="10"/>
      <c r="D608" s="10"/>
      <c r="E608" s="10"/>
      <c r="F608" s="4"/>
      <c r="G608" s="6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spans="2:21" ht="15.75" customHeight="1">
      <c r="B609" s="4"/>
      <c r="C609" s="10"/>
      <c r="D609" s="10"/>
      <c r="E609" s="10"/>
      <c r="F609" s="4"/>
      <c r="G609" s="6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spans="2:21" ht="15.75" customHeight="1">
      <c r="B610" s="4"/>
      <c r="C610" s="10"/>
      <c r="D610" s="10"/>
      <c r="E610" s="10"/>
      <c r="F610" s="4"/>
      <c r="G610" s="6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spans="2:21" ht="15.75" customHeight="1">
      <c r="B611" s="4"/>
      <c r="C611" s="10"/>
      <c r="D611" s="10"/>
      <c r="E611" s="10"/>
      <c r="F611" s="4"/>
      <c r="G611" s="6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spans="2:21" ht="15.75" customHeight="1">
      <c r="B612" s="4"/>
      <c r="C612" s="10"/>
      <c r="D612" s="10"/>
      <c r="E612" s="10"/>
      <c r="F612" s="4"/>
      <c r="G612" s="6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spans="2:21" ht="15.75" customHeight="1">
      <c r="B613" s="4"/>
      <c r="C613" s="10"/>
      <c r="D613" s="10"/>
      <c r="E613" s="10"/>
      <c r="F613" s="4"/>
      <c r="G613" s="6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spans="2:21" ht="15.75" customHeight="1">
      <c r="B614" s="4"/>
      <c r="C614" s="10"/>
      <c r="D614" s="10"/>
      <c r="E614" s="10"/>
      <c r="F614" s="4"/>
      <c r="G614" s="6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spans="2:21" ht="15.75" customHeight="1">
      <c r="B615" s="4"/>
      <c r="C615" s="10"/>
      <c r="D615" s="10"/>
      <c r="E615" s="10"/>
      <c r="F615" s="4"/>
      <c r="G615" s="6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spans="2:21" ht="15.75" customHeight="1">
      <c r="B616" s="4"/>
      <c r="C616" s="10"/>
      <c r="D616" s="10"/>
      <c r="E616" s="10"/>
      <c r="F616" s="4"/>
      <c r="G616" s="6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spans="2:21" ht="15.75" customHeight="1">
      <c r="B617" s="4"/>
      <c r="C617" s="10"/>
      <c r="D617" s="10"/>
      <c r="E617" s="10"/>
      <c r="F617" s="4"/>
      <c r="G617" s="6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spans="2:21" ht="15.75" customHeight="1">
      <c r="B618" s="4"/>
      <c r="C618" s="10"/>
      <c r="D618" s="10"/>
      <c r="E618" s="10"/>
      <c r="F618" s="4"/>
      <c r="G618" s="6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spans="2:21" ht="15.75" customHeight="1">
      <c r="B619" s="4"/>
      <c r="C619" s="10"/>
      <c r="D619" s="10"/>
      <c r="E619" s="10"/>
      <c r="F619" s="4"/>
      <c r="G619" s="6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spans="2:21" ht="15.75" customHeight="1">
      <c r="B620" s="4"/>
      <c r="C620" s="10"/>
      <c r="D620" s="10"/>
      <c r="E620" s="10"/>
      <c r="F620" s="4"/>
      <c r="G620" s="6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spans="2:21" ht="15.75" customHeight="1">
      <c r="B621" s="4"/>
      <c r="C621" s="10"/>
      <c r="D621" s="10"/>
      <c r="E621" s="10"/>
      <c r="F621" s="4"/>
      <c r="G621" s="6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spans="2:21" ht="15.75" customHeight="1">
      <c r="B622" s="4"/>
      <c r="C622" s="10"/>
      <c r="D622" s="10"/>
      <c r="E622" s="10"/>
      <c r="F622" s="4"/>
      <c r="G622" s="6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spans="2:21" ht="15.75" customHeight="1">
      <c r="B623" s="4"/>
      <c r="C623" s="10"/>
      <c r="D623" s="10"/>
      <c r="E623" s="10"/>
      <c r="F623" s="4"/>
      <c r="G623" s="6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spans="2:21" ht="15.75" customHeight="1">
      <c r="B624" s="4"/>
      <c r="C624" s="10"/>
      <c r="D624" s="10"/>
      <c r="E624" s="10"/>
      <c r="F624" s="4"/>
      <c r="G624" s="6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spans="2:21" ht="15.75" customHeight="1">
      <c r="B625" s="4"/>
      <c r="C625" s="10"/>
      <c r="D625" s="10"/>
      <c r="E625" s="10"/>
      <c r="F625" s="4"/>
      <c r="G625" s="6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spans="2:21" ht="15.75" customHeight="1">
      <c r="B626" s="4"/>
      <c r="C626" s="10"/>
      <c r="D626" s="10"/>
      <c r="E626" s="10"/>
      <c r="F626" s="4"/>
      <c r="G626" s="6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spans="2:21" ht="15.75" customHeight="1">
      <c r="B627" s="4"/>
      <c r="C627" s="10"/>
      <c r="D627" s="10"/>
      <c r="E627" s="10"/>
      <c r="F627" s="4"/>
      <c r="G627" s="6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spans="2:21" ht="15.75" customHeight="1">
      <c r="B628" s="4"/>
      <c r="C628" s="10"/>
      <c r="D628" s="10"/>
      <c r="E628" s="10"/>
      <c r="F628" s="4"/>
      <c r="G628" s="6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spans="2:21" ht="15.75" customHeight="1">
      <c r="B629" s="4"/>
      <c r="C629" s="10"/>
      <c r="D629" s="10"/>
      <c r="E629" s="10"/>
      <c r="F629" s="4"/>
      <c r="G629" s="6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spans="2:21" ht="15.75" customHeight="1">
      <c r="B630" s="4"/>
      <c r="C630" s="10"/>
      <c r="D630" s="10"/>
      <c r="E630" s="10"/>
      <c r="F630" s="4"/>
      <c r="G630" s="6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spans="2:21" ht="15.75" customHeight="1">
      <c r="B631" s="4"/>
      <c r="C631" s="10"/>
      <c r="D631" s="10"/>
      <c r="E631" s="10"/>
      <c r="F631" s="4"/>
      <c r="G631" s="6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spans="2:21" ht="15.75" customHeight="1">
      <c r="B632" s="4"/>
      <c r="C632" s="10"/>
      <c r="D632" s="10"/>
      <c r="E632" s="10"/>
      <c r="F632" s="4"/>
      <c r="G632" s="6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spans="2:21" ht="15.75" customHeight="1">
      <c r="B633" s="4"/>
      <c r="C633" s="10"/>
      <c r="D633" s="10"/>
      <c r="E633" s="10"/>
      <c r="F633" s="4"/>
      <c r="G633" s="6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spans="2:21" ht="15.75" customHeight="1">
      <c r="B634" s="4"/>
      <c r="C634" s="10"/>
      <c r="D634" s="10"/>
      <c r="E634" s="10"/>
      <c r="F634" s="4"/>
      <c r="G634" s="6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spans="2:21" ht="15.75" customHeight="1">
      <c r="B635" s="4"/>
      <c r="C635" s="10"/>
      <c r="D635" s="10"/>
      <c r="E635" s="10"/>
      <c r="F635" s="4"/>
      <c r="G635" s="6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spans="2:21" ht="15.75" customHeight="1">
      <c r="B636" s="4"/>
      <c r="C636" s="10"/>
      <c r="D636" s="10"/>
      <c r="E636" s="10"/>
      <c r="F636" s="4"/>
      <c r="G636" s="6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spans="2:21" ht="15.75" customHeight="1">
      <c r="B637" s="4"/>
      <c r="C637" s="10"/>
      <c r="D637" s="10"/>
      <c r="E637" s="10"/>
      <c r="F637" s="4"/>
      <c r="G637" s="6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spans="2:21" ht="15.75" customHeight="1">
      <c r="B638" s="4"/>
      <c r="C638" s="10"/>
      <c r="D638" s="10"/>
      <c r="E638" s="10"/>
      <c r="F638" s="4"/>
      <c r="G638" s="6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spans="2:21" ht="15.75" customHeight="1">
      <c r="B639" s="4"/>
      <c r="C639" s="10"/>
      <c r="D639" s="10"/>
      <c r="E639" s="10"/>
      <c r="F639" s="4"/>
      <c r="G639" s="6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spans="2:21" ht="15.75" customHeight="1">
      <c r="B640" s="4"/>
      <c r="C640" s="10"/>
      <c r="D640" s="10"/>
      <c r="E640" s="10"/>
      <c r="F640" s="4"/>
      <c r="G640" s="6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spans="2:21" ht="15.75" customHeight="1">
      <c r="B641" s="4"/>
      <c r="C641" s="10"/>
      <c r="D641" s="10"/>
      <c r="E641" s="10"/>
      <c r="F641" s="4"/>
      <c r="G641" s="6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spans="2:21" ht="15.75" customHeight="1">
      <c r="B642" s="4"/>
      <c r="C642" s="10"/>
      <c r="D642" s="10"/>
      <c r="E642" s="10"/>
      <c r="F642" s="4"/>
      <c r="G642" s="6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spans="2:21" ht="15.75" customHeight="1">
      <c r="B643" s="4"/>
      <c r="C643" s="10"/>
      <c r="D643" s="10"/>
      <c r="E643" s="10"/>
      <c r="F643" s="4"/>
      <c r="G643" s="6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spans="2:21" ht="15.75" customHeight="1">
      <c r="B644" s="4"/>
      <c r="C644" s="10"/>
      <c r="D644" s="10"/>
      <c r="E644" s="10"/>
      <c r="F644" s="4"/>
      <c r="G644" s="6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spans="2:21" ht="15.75" customHeight="1">
      <c r="B645" s="4"/>
      <c r="C645" s="10"/>
      <c r="D645" s="10"/>
      <c r="E645" s="10"/>
      <c r="F645" s="4"/>
      <c r="G645" s="6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spans="2:21" ht="15.75" customHeight="1">
      <c r="B646" s="4"/>
      <c r="C646" s="10"/>
      <c r="D646" s="10"/>
      <c r="E646" s="10"/>
      <c r="F646" s="4"/>
      <c r="G646" s="6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spans="2:21" ht="15.75" customHeight="1">
      <c r="B647" s="4"/>
      <c r="C647" s="10"/>
      <c r="D647" s="10"/>
      <c r="E647" s="10"/>
      <c r="F647" s="4"/>
      <c r="G647" s="6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spans="2:21" ht="15.75" customHeight="1">
      <c r="B648" s="4"/>
      <c r="C648" s="10"/>
      <c r="D648" s="10"/>
      <c r="E648" s="10"/>
      <c r="F648" s="4"/>
      <c r="G648" s="6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spans="2:21" ht="15.75" customHeight="1">
      <c r="B649" s="4"/>
      <c r="C649" s="10"/>
      <c r="D649" s="10"/>
      <c r="E649" s="10"/>
      <c r="F649" s="4"/>
      <c r="G649" s="6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spans="2:21" ht="15.75" customHeight="1">
      <c r="B650" s="4"/>
      <c r="C650" s="10"/>
      <c r="D650" s="10"/>
      <c r="E650" s="10"/>
      <c r="F650" s="4"/>
      <c r="G650" s="6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spans="2:21" ht="15.75" customHeight="1">
      <c r="B651" s="4"/>
      <c r="C651" s="10"/>
      <c r="D651" s="10"/>
      <c r="E651" s="10"/>
      <c r="F651" s="4"/>
      <c r="G651" s="6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spans="2:21" ht="15.75" customHeight="1">
      <c r="B652" s="4"/>
      <c r="C652" s="10"/>
      <c r="D652" s="10"/>
      <c r="E652" s="10"/>
      <c r="F652" s="4"/>
      <c r="G652" s="6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spans="2:21" ht="15.75" customHeight="1">
      <c r="B653" s="4"/>
      <c r="C653" s="10"/>
      <c r="D653" s="10"/>
      <c r="E653" s="10"/>
      <c r="F653" s="4"/>
      <c r="G653" s="6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spans="2:21" ht="15.75" customHeight="1">
      <c r="B654" s="4"/>
      <c r="C654" s="10"/>
      <c r="D654" s="10"/>
      <c r="E654" s="10"/>
      <c r="F654" s="4"/>
      <c r="G654" s="6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spans="2:21" ht="15.75" customHeight="1">
      <c r="B655" s="4"/>
      <c r="C655" s="10"/>
      <c r="D655" s="10"/>
      <c r="E655" s="10"/>
      <c r="F655" s="4"/>
      <c r="G655" s="6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spans="2:21" ht="15.75" customHeight="1">
      <c r="B656" s="4"/>
      <c r="C656" s="10"/>
      <c r="D656" s="10"/>
      <c r="E656" s="10"/>
      <c r="F656" s="4"/>
      <c r="G656" s="6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2:21" ht="15.75" customHeight="1">
      <c r="B657" s="4"/>
      <c r="C657" s="10"/>
      <c r="D657" s="10"/>
      <c r="E657" s="10"/>
      <c r="F657" s="4"/>
      <c r="G657" s="6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2:21" ht="15.75" customHeight="1">
      <c r="B658" s="4"/>
      <c r="C658" s="10"/>
      <c r="D658" s="10"/>
      <c r="E658" s="10"/>
      <c r="F658" s="4"/>
      <c r="G658" s="6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2:21" ht="15.75" customHeight="1">
      <c r="B659" s="4"/>
      <c r="C659" s="10"/>
      <c r="D659" s="10"/>
      <c r="E659" s="10"/>
      <c r="F659" s="4"/>
      <c r="G659" s="6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2:21" ht="15.75" customHeight="1">
      <c r="B660" s="4"/>
      <c r="C660" s="10"/>
      <c r="D660" s="10"/>
      <c r="E660" s="10"/>
      <c r="F660" s="4"/>
      <c r="G660" s="6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2:21" ht="15.75" customHeight="1">
      <c r="B661" s="4"/>
      <c r="C661" s="10"/>
      <c r="D661" s="10"/>
      <c r="E661" s="10"/>
      <c r="F661" s="4"/>
      <c r="G661" s="6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2:21" ht="15.75" customHeight="1">
      <c r="B662" s="4"/>
      <c r="C662" s="10"/>
      <c r="D662" s="10"/>
      <c r="E662" s="10"/>
      <c r="F662" s="4"/>
      <c r="G662" s="6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spans="2:21" ht="15.75" customHeight="1">
      <c r="B663" s="4"/>
      <c r="C663" s="10"/>
      <c r="D663" s="10"/>
      <c r="E663" s="10"/>
      <c r="F663" s="4"/>
      <c r="G663" s="6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spans="2:21" ht="15.75" customHeight="1">
      <c r="B664" s="4"/>
      <c r="C664" s="10"/>
      <c r="D664" s="10"/>
      <c r="E664" s="10"/>
      <c r="F664" s="4"/>
      <c r="G664" s="6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spans="2:21" ht="15.75" customHeight="1">
      <c r="B665" s="4"/>
      <c r="C665" s="10"/>
      <c r="D665" s="10"/>
      <c r="E665" s="10"/>
      <c r="F665" s="4"/>
      <c r="G665" s="6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spans="2:21" ht="15.75" customHeight="1">
      <c r="B666" s="4"/>
      <c r="C666" s="10"/>
      <c r="D666" s="10"/>
      <c r="E666" s="10"/>
      <c r="F666" s="4"/>
      <c r="G666" s="6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spans="2:21" ht="15.75" customHeight="1">
      <c r="B667" s="4"/>
      <c r="C667" s="10"/>
      <c r="D667" s="10"/>
      <c r="E667" s="10"/>
      <c r="F667" s="4"/>
      <c r="G667" s="6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spans="2:21" ht="15.75" customHeight="1">
      <c r="B668" s="4"/>
      <c r="C668" s="10"/>
      <c r="D668" s="10"/>
      <c r="E668" s="10"/>
      <c r="F668" s="4"/>
      <c r="G668" s="6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spans="2:21" ht="15.75" customHeight="1">
      <c r="B669" s="4"/>
      <c r="C669" s="10"/>
      <c r="D669" s="10"/>
      <c r="E669" s="10"/>
      <c r="F669" s="4"/>
      <c r="G669" s="6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spans="2:21" ht="15.75" customHeight="1">
      <c r="B670" s="4"/>
      <c r="C670" s="10"/>
      <c r="D670" s="10"/>
      <c r="E670" s="10"/>
      <c r="F670" s="4"/>
      <c r="G670" s="6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spans="2:21" ht="15.75" customHeight="1">
      <c r="B671" s="4"/>
      <c r="C671" s="10"/>
      <c r="D671" s="10"/>
      <c r="E671" s="10"/>
      <c r="F671" s="4"/>
      <c r="G671" s="6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spans="2:21" ht="15.75" customHeight="1">
      <c r="B672" s="4"/>
      <c r="C672" s="10"/>
      <c r="D672" s="10"/>
      <c r="E672" s="10"/>
      <c r="F672" s="4"/>
      <c r="G672" s="6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spans="2:21" ht="15.75" customHeight="1">
      <c r="B673" s="4"/>
      <c r="C673" s="10"/>
      <c r="D673" s="10"/>
      <c r="E673" s="10"/>
      <c r="F673" s="4"/>
      <c r="G673" s="6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spans="2:21" ht="15.75" customHeight="1">
      <c r="B674" s="4"/>
      <c r="C674" s="10"/>
      <c r="D674" s="10"/>
      <c r="E674" s="10"/>
      <c r="F674" s="4"/>
      <c r="G674" s="6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spans="2:21" ht="15.75" customHeight="1">
      <c r="B675" s="4"/>
      <c r="C675" s="10"/>
      <c r="D675" s="10"/>
      <c r="E675" s="10"/>
      <c r="F675" s="4"/>
      <c r="G675" s="6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spans="2:21" ht="15.75" customHeight="1">
      <c r="B676" s="4"/>
      <c r="C676" s="10"/>
      <c r="D676" s="10"/>
      <c r="E676" s="10"/>
      <c r="F676" s="4"/>
      <c r="G676" s="6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spans="2:21" ht="15.75" customHeight="1">
      <c r="B677" s="4"/>
      <c r="C677" s="10"/>
      <c r="D677" s="10"/>
      <c r="E677" s="10"/>
      <c r="F677" s="4"/>
      <c r="G677" s="6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spans="2:21" ht="15.75" customHeight="1">
      <c r="B678" s="4"/>
      <c r="C678" s="10"/>
      <c r="D678" s="10"/>
      <c r="E678" s="10"/>
      <c r="F678" s="4"/>
      <c r="G678" s="6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spans="2:21" ht="15.75" customHeight="1">
      <c r="B679" s="4"/>
      <c r="C679" s="10"/>
      <c r="D679" s="10"/>
      <c r="E679" s="10"/>
      <c r="F679" s="4"/>
      <c r="G679" s="6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spans="2:21" ht="15.75" customHeight="1">
      <c r="B680" s="4"/>
      <c r="C680" s="10"/>
      <c r="D680" s="10"/>
      <c r="E680" s="10"/>
      <c r="F680" s="4"/>
      <c r="G680" s="6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spans="2:21" ht="15.75" customHeight="1">
      <c r="B681" s="4"/>
      <c r="C681" s="10"/>
      <c r="D681" s="10"/>
      <c r="E681" s="10"/>
      <c r="F681" s="4"/>
      <c r="G681" s="6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spans="2:21" ht="15.75" customHeight="1">
      <c r="B682" s="4"/>
      <c r="C682" s="10"/>
      <c r="D682" s="10"/>
      <c r="E682" s="10"/>
      <c r="F682" s="4"/>
      <c r="G682" s="6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spans="2:21" ht="15.75" customHeight="1">
      <c r="B683" s="4"/>
      <c r="C683" s="10"/>
      <c r="D683" s="10"/>
      <c r="E683" s="10"/>
      <c r="F683" s="4"/>
      <c r="G683" s="6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spans="2:21" ht="15.75" customHeight="1">
      <c r="B684" s="4"/>
      <c r="C684" s="10"/>
      <c r="D684" s="10"/>
      <c r="E684" s="10"/>
      <c r="F684" s="4"/>
      <c r="G684" s="6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spans="2:21" ht="15.75" customHeight="1">
      <c r="B685" s="4"/>
      <c r="C685" s="10"/>
      <c r="D685" s="10"/>
      <c r="E685" s="10"/>
      <c r="F685" s="4"/>
      <c r="G685" s="6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spans="2:21" ht="15.75" customHeight="1">
      <c r="B686" s="4"/>
      <c r="C686" s="10"/>
      <c r="D686" s="10"/>
      <c r="E686" s="10"/>
      <c r="F686" s="4"/>
      <c r="G686" s="6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spans="2:21" ht="15.75" customHeight="1">
      <c r="B687" s="4"/>
      <c r="C687" s="10"/>
      <c r="D687" s="10"/>
      <c r="E687" s="10"/>
      <c r="F687" s="4"/>
      <c r="G687" s="6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spans="2:21" ht="15.75" customHeight="1">
      <c r="B688" s="4"/>
      <c r="C688" s="10"/>
      <c r="D688" s="10"/>
      <c r="E688" s="10"/>
      <c r="F688" s="4"/>
      <c r="G688" s="6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spans="2:21" ht="15.75" customHeight="1">
      <c r="B689" s="4"/>
      <c r="C689" s="10"/>
      <c r="D689" s="10"/>
      <c r="E689" s="10"/>
      <c r="F689" s="4"/>
      <c r="G689" s="6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spans="2:21" ht="15.75" customHeight="1">
      <c r="B690" s="4"/>
      <c r="C690" s="10"/>
      <c r="D690" s="10"/>
      <c r="E690" s="10"/>
      <c r="F690" s="4"/>
      <c r="G690" s="6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spans="2:21" ht="15.75" customHeight="1">
      <c r="B691" s="4"/>
      <c r="C691" s="10"/>
      <c r="D691" s="10"/>
      <c r="E691" s="10"/>
      <c r="F691" s="4"/>
      <c r="G691" s="6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spans="2:21" ht="15.75" customHeight="1">
      <c r="B692" s="4"/>
      <c r="C692" s="10"/>
      <c r="D692" s="10"/>
      <c r="E692" s="10"/>
      <c r="F692" s="4"/>
      <c r="G692" s="6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spans="2:21" ht="15.75" customHeight="1">
      <c r="B693" s="4"/>
      <c r="C693" s="10"/>
      <c r="D693" s="10"/>
      <c r="E693" s="10"/>
      <c r="F693" s="4"/>
      <c r="G693" s="6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spans="2:21" ht="15.75" customHeight="1">
      <c r="B694" s="4"/>
      <c r="C694" s="10"/>
      <c r="D694" s="10"/>
      <c r="E694" s="10"/>
      <c r="F694" s="4"/>
      <c r="G694" s="6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spans="2:21" ht="15.75" customHeight="1">
      <c r="B695" s="4"/>
      <c r="C695" s="10"/>
      <c r="D695" s="10"/>
      <c r="E695" s="10"/>
      <c r="F695" s="4"/>
      <c r="G695" s="6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spans="2:21" ht="15.75" customHeight="1">
      <c r="B696" s="4"/>
      <c r="C696" s="10"/>
      <c r="D696" s="10"/>
      <c r="E696" s="10"/>
      <c r="F696" s="4"/>
      <c r="G696" s="6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spans="2:21" ht="15.75" customHeight="1">
      <c r="B697" s="4"/>
      <c r="C697" s="10"/>
      <c r="D697" s="10"/>
      <c r="E697" s="10"/>
      <c r="F697" s="4"/>
      <c r="G697" s="6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spans="2:21" ht="15.75" customHeight="1">
      <c r="B698" s="4"/>
      <c r="C698" s="10"/>
      <c r="D698" s="10"/>
      <c r="E698" s="10"/>
      <c r="F698" s="4"/>
      <c r="G698" s="6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spans="2:21" ht="15.75" customHeight="1">
      <c r="B699" s="4"/>
      <c r="C699" s="10"/>
      <c r="D699" s="10"/>
      <c r="E699" s="10"/>
      <c r="F699" s="4"/>
      <c r="G699" s="6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spans="2:21" ht="15.75" customHeight="1">
      <c r="B700" s="4"/>
      <c r="C700" s="10"/>
      <c r="D700" s="10"/>
      <c r="E700" s="10"/>
      <c r="F700" s="4"/>
      <c r="G700" s="6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spans="2:21" ht="15.75" customHeight="1">
      <c r="B701" s="4"/>
      <c r="C701" s="10"/>
      <c r="D701" s="10"/>
      <c r="E701" s="10"/>
      <c r="F701" s="4"/>
      <c r="G701" s="6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spans="2:21" ht="15.75" customHeight="1">
      <c r="B702" s="4"/>
      <c r="C702" s="10"/>
      <c r="D702" s="10"/>
      <c r="E702" s="10"/>
      <c r="F702" s="4"/>
      <c r="G702" s="6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spans="2:21" ht="15.75" customHeight="1">
      <c r="B703" s="4"/>
      <c r="C703" s="10"/>
      <c r="D703" s="10"/>
      <c r="E703" s="10"/>
      <c r="F703" s="4"/>
      <c r="G703" s="6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spans="2:21" ht="15.75" customHeight="1">
      <c r="B704" s="4"/>
      <c r="C704" s="10"/>
      <c r="D704" s="10"/>
      <c r="E704" s="10"/>
      <c r="F704" s="4"/>
      <c r="G704" s="6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spans="2:21" ht="15.75" customHeight="1">
      <c r="B705" s="4"/>
      <c r="C705" s="10"/>
      <c r="D705" s="10"/>
      <c r="E705" s="10"/>
      <c r="F705" s="4"/>
      <c r="G705" s="6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spans="2:21" ht="15.75" customHeight="1">
      <c r="B706" s="4"/>
      <c r="C706" s="10"/>
      <c r="D706" s="10"/>
      <c r="E706" s="10"/>
      <c r="F706" s="4"/>
      <c r="G706" s="6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spans="2:21" ht="15.75" customHeight="1">
      <c r="B707" s="4"/>
      <c r="C707" s="10"/>
      <c r="D707" s="10"/>
      <c r="E707" s="10"/>
      <c r="F707" s="4"/>
      <c r="G707" s="6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spans="2:21" ht="15.75" customHeight="1">
      <c r="B708" s="4"/>
      <c r="C708" s="10"/>
      <c r="D708" s="10"/>
      <c r="E708" s="10"/>
      <c r="F708" s="4"/>
      <c r="G708" s="6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spans="2:21" ht="15.75" customHeight="1">
      <c r="B709" s="4"/>
      <c r="C709" s="10"/>
      <c r="D709" s="10"/>
      <c r="E709" s="10"/>
      <c r="F709" s="4"/>
      <c r="G709" s="6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spans="2:21" ht="15.75" customHeight="1">
      <c r="B710" s="4"/>
      <c r="C710" s="10"/>
      <c r="D710" s="10"/>
      <c r="E710" s="10"/>
      <c r="F710" s="4"/>
      <c r="G710" s="6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spans="2:21" ht="15.75" customHeight="1">
      <c r="B711" s="4"/>
      <c r="C711" s="10"/>
      <c r="D711" s="10"/>
      <c r="E711" s="10"/>
      <c r="F711" s="4"/>
      <c r="G711" s="6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spans="2:21" ht="15.75" customHeight="1">
      <c r="B712" s="4"/>
      <c r="C712" s="10"/>
      <c r="D712" s="10"/>
      <c r="E712" s="10"/>
      <c r="F712" s="4"/>
      <c r="G712" s="6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spans="2:21" ht="15.75" customHeight="1">
      <c r="B713" s="4"/>
      <c r="C713" s="10"/>
      <c r="D713" s="10"/>
      <c r="E713" s="10"/>
      <c r="F713" s="4"/>
      <c r="G713" s="6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spans="2:21" ht="15.75" customHeight="1">
      <c r="B714" s="4"/>
      <c r="C714" s="10"/>
      <c r="D714" s="10"/>
      <c r="E714" s="10"/>
      <c r="F714" s="4"/>
      <c r="G714" s="6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spans="2:21" ht="15.75" customHeight="1">
      <c r="B715" s="4"/>
      <c r="C715" s="10"/>
      <c r="D715" s="10"/>
      <c r="E715" s="10"/>
      <c r="F715" s="4"/>
      <c r="G715" s="6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spans="2:21" ht="15.75" customHeight="1">
      <c r="B716" s="4"/>
      <c r="C716" s="10"/>
      <c r="D716" s="10"/>
      <c r="E716" s="10"/>
      <c r="F716" s="4"/>
      <c r="G716" s="6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spans="2:21" ht="15.75" customHeight="1">
      <c r="B717" s="4"/>
      <c r="C717" s="10"/>
      <c r="D717" s="10"/>
      <c r="E717" s="10"/>
      <c r="F717" s="4"/>
      <c r="G717" s="6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spans="2:21" ht="15.75" customHeight="1">
      <c r="B718" s="4"/>
      <c r="C718" s="10"/>
      <c r="D718" s="10"/>
      <c r="E718" s="10"/>
      <c r="F718" s="4"/>
      <c r="G718" s="6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spans="2:21" ht="15.75" customHeight="1">
      <c r="B719" s="4"/>
      <c r="C719" s="10"/>
      <c r="D719" s="10"/>
      <c r="E719" s="10"/>
      <c r="F719" s="4"/>
      <c r="G719" s="6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spans="2:21" ht="15.75" customHeight="1">
      <c r="B720" s="4"/>
      <c r="C720" s="10"/>
      <c r="D720" s="10"/>
      <c r="E720" s="10"/>
      <c r="F720" s="4"/>
      <c r="G720" s="6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spans="2:21" ht="15.75" customHeight="1">
      <c r="B721" s="4"/>
      <c r="C721" s="10"/>
      <c r="D721" s="10"/>
      <c r="E721" s="10"/>
      <c r="F721" s="4"/>
      <c r="G721" s="6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spans="2:21" ht="15.75" customHeight="1">
      <c r="B722" s="4"/>
      <c r="C722" s="10"/>
      <c r="D722" s="10"/>
      <c r="E722" s="10"/>
      <c r="F722" s="4"/>
      <c r="G722" s="6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spans="2:21" ht="15.75" customHeight="1">
      <c r="B723" s="4"/>
      <c r="C723" s="10"/>
      <c r="D723" s="10"/>
      <c r="E723" s="10"/>
      <c r="F723" s="4"/>
      <c r="G723" s="6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spans="2:21" ht="15.75" customHeight="1">
      <c r="B724" s="4"/>
      <c r="C724" s="10"/>
      <c r="D724" s="10"/>
      <c r="E724" s="10"/>
      <c r="F724" s="4"/>
      <c r="G724" s="6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spans="2:21" ht="15.75" customHeight="1">
      <c r="B725" s="4"/>
      <c r="C725" s="10"/>
      <c r="D725" s="10"/>
      <c r="E725" s="10"/>
      <c r="F725" s="4"/>
      <c r="G725" s="6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spans="2:21" ht="15.75" customHeight="1">
      <c r="B726" s="4"/>
      <c r="C726" s="10"/>
      <c r="D726" s="10"/>
      <c r="E726" s="10"/>
      <c r="F726" s="4"/>
      <c r="G726" s="6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spans="2:21" ht="15.75" customHeight="1">
      <c r="B727" s="4"/>
      <c r="C727" s="10"/>
      <c r="D727" s="10"/>
      <c r="E727" s="10"/>
      <c r="F727" s="4"/>
      <c r="G727" s="6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spans="2:21" ht="15.75" customHeight="1">
      <c r="B728" s="4"/>
      <c r="C728" s="10"/>
      <c r="D728" s="10"/>
      <c r="E728" s="10"/>
      <c r="F728" s="4"/>
      <c r="G728" s="6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spans="2:21" ht="15.75" customHeight="1">
      <c r="B729" s="4"/>
      <c r="C729" s="10"/>
      <c r="D729" s="10"/>
      <c r="E729" s="10"/>
      <c r="F729" s="4"/>
      <c r="G729" s="6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spans="2:21" ht="15.75" customHeight="1">
      <c r="B730" s="4"/>
      <c r="C730" s="10"/>
      <c r="D730" s="10"/>
      <c r="E730" s="10"/>
      <c r="F730" s="4"/>
      <c r="G730" s="6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spans="2:21" ht="15.75" customHeight="1">
      <c r="B731" s="4"/>
      <c r="C731" s="10"/>
      <c r="D731" s="10"/>
      <c r="E731" s="10"/>
      <c r="F731" s="4"/>
      <c r="G731" s="6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spans="2:21" ht="15.75" customHeight="1">
      <c r="B732" s="4"/>
      <c r="C732" s="10"/>
      <c r="D732" s="10"/>
      <c r="E732" s="10"/>
      <c r="F732" s="4"/>
      <c r="G732" s="6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spans="2:21" ht="15.75" customHeight="1">
      <c r="B733" s="4"/>
      <c r="C733" s="10"/>
      <c r="D733" s="10"/>
      <c r="E733" s="10"/>
      <c r="F733" s="4"/>
      <c r="G733" s="6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spans="2:21" ht="15.75" customHeight="1">
      <c r="B734" s="4"/>
      <c r="C734" s="10"/>
      <c r="D734" s="10"/>
      <c r="E734" s="10"/>
      <c r="F734" s="4"/>
      <c r="G734" s="6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spans="2:21" ht="15.75" customHeight="1">
      <c r="B735" s="4"/>
      <c r="C735" s="10"/>
      <c r="D735" s="10"/>
      <c r="E735" s="10"/>
      <c r="F735" s="4"/>
      <c r="G735" s="6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spans="2:21" ht="15.75" customHeight="1">
      <c r="B736" s="4"/>
      <c r="C736" s="10"/>
      <c r="D736" s="10"/>
      <c r="E736" s="10"/>
      <c r="F736" s="4"/>
      <c r="G736" s="6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spans="2:21" ht="15.75" customHeight="1">
      <c r="B737" s="4"/>
      <c r="C737" s="10"/>
      <c r="D737" s="10"/>
      <c r="E737" s="10"/>
      <c r="F737" s="4"/>
      <c r="G737" s="6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spans="2:21" ht="15.75" customHeight="1">
      <c r="B738" s="4"/>
      <c r="C738" s="10"/>
      <c r="D738" s="10"/>
      <c r="E738" s="10"/>
      <c r="F738" s="4"/>
      <c r="G738" s="6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spans="2:21" ht="15.75" customHeight="1">
      <c r="B739" s="4"/>
      <c r="C739" s="10"/>
      <c r="D739" s="10"/>
      <c r="E739" s="10"/>
      <c r="F739" s="4"/>
      <c r="G739" s="6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spans="2:21" ht="15.75" customHeight="1">
      <c r="B740" s="4"/>
      <c r="C740" s="10"/>
      <c r="D740" s="10"/>
      <c r="E740" s="10"/>
      <c r="F740" s="4"/>
      <c r="G740" s="6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spans="2:21" ht="15.75" customHeight="1">
      <c r="B741" s="4"/>
      <c r="C741" s="10"/>
      <c r="D741" s="10"/>
      <c r="E741" s="10"/>
      <c r="F741" s="4"/>
      <c r="G741" s="6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spans="2:21" ht="15.75" customHeight="1">
      <c r="B742" s="4"/>
      <c r="C742" s="10"/>
      <c r="D742" s="10"/>
      <c r="E742" s="10"/>
      <c r="F742" s="4"/>
      <c r="G742" s="6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spans="2:21" ht="15.75" customHeight="1">
      <c r="B743" s="4"/>
      <c r="C743" s="10"/>
      <c r="D743" s="10"/>
      <c r="E743" s="10"/>
      <c r="F743" s="4"/>
      <c r="G743" s="6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spans="2:21" ht="15.75" customHeight="1">
      <c r="B744" s="4"/>
      <c r="C744" s="10"/>
      <c r="D744" s="10"/>
      <c r="E744" s="10"/>
      <c r="F744" s="4"/>
      <c r="G744" s="6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spans="2:21" ht="15.75" customHeight="1">
      <c r="B745" s="4"/>
      <c r="C745" s="10"/>
      <c r="D745" s="10"/>
      <c r="E745" s="10"/>
      <c r="F745" s="4"/>
      <c r="G745" s="6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spans="2:21" ht="15.75" customHeight="1">
      <c r="B746" s="4"/>
      <c r="C746" s="10"/>
      <c r="D746" s="10"/>
      <c r="E746" s="10"/>
      <c r="F746" s="4"/>
      <c r="G746" s="6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spans="2:21" ht="15.75" customHeight="1">
      <c r="B747" s="4"/>
      <c r="C747" s="10"/>
      <c r="D747" s="10"/>
      <c r="E747" s="10"/>
      <c r="F747" s="4"/>
      <c r="G747" s="6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spans="2:21" ht="15.75" customHeight="1">
      <c r="B748" s="4"/>
      <c r="C748" s="10"/>
      <c r="D748" s="10"/>
      <c r="E748" s="10"/>
      <c r="F748" s="4"/>
      <c r="G748" s="6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spans="2:21" ht="15.75" customHeight="1">
      <c r="B749" s="4"/>
      <c r="C749" s="10"/>
      <c r="D749" s="10"/>
      <c r="E749" s="10"/>
      <c r="F749" s="4"/>
      <c r="G749" s="6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spans="2:21" ht="15.75" customHeight="1">
      <c r="B750" s="4"/>
      <c r="C750" s="10"/>
      <c r="D750" s="10"/>
      <c r="E750" s="10"/>
      <c r="F750" s="4"/>
      <c r="G750" s="6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spans="2:21" ht="15.75" customHeight="1">
      <c r="B751" s="4"/>
      <c r="C751" s="10"/>
      <c r="D751" s="10"/>
      <c r="E751" s="10"/>
      <c r="F751" s="4"/>
      <c r="G751" s="6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spans="2:21" ht="15.75" customHeight="1">
      <c r="B752" s="4"/>
      <c r="C752" s="10"/>
      <c r="D752" s="10"/>
      <c r="E752" s="10"/>
      <c r="F752" s="4"/>
      <c r="G752" s="6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spans="2:21" ht="15.75" customHeight="1">
      <c r="B753" s="4"/>
      <c r="C753" s="10"/>
      <c r="D753" s="10"/>
      <c r="E753" s="10"/>
      <c r="F753" s="4"/>
      <c r="G753" s="6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spans="2:21" ht="15.75" customHeight="1">
      <c r="B754" s="4"/>
      <c r="C754" s="10"/>
      <c r="D754" s="10"/>
      <c r="E754" s="10"/>
      <c r="F754" s="4"/>
      <c r="G754" s="6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spans="2:21" ht="15.75" customHeight="1">
      <c r="B755" s="4"/>
      <c r="C755" s="10"/>
      <c r="D755" s="10"/>
      <c r="E755" s="10"/>
      <c r="F755" s="4"/>
      <c r="G755" s="6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spans="2:21" ht="15.75" customHeight="1">
      <c r="B756" s="4"/>
      <c r="C756" s="10"/>
      <c r="D756" s="10"/>
      <c r="E756" s="10"/>
      <c r="F756" s="4"/>
      <c r="G756" s="6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spans="2:21" ht="15.75" customHeight="1">
      <c r="B757" s="4"/>
      <c r="C757" s="10"/>
      <c r="D757" s="10"/>
      <c r="E757" s="10"/>
      <c r="F757" s="4"/>
      <c r="G757" s="6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spans="2:21" ht="15.75" customHeight="1">
      <c r="B758" s="4"/>
      <c r="C758" s="10"/>
      <c r="D758" s="10"/>
      <c r="E758" s="10"/>
      <c r="F758" s="4"/>
      <c r="G758" s="6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spans="2:21" ht="15.75" customHeight="1">
      <c r="B759" s="4"/>
      <c r="C759" s="10"/>
      <c r="D759" s="10"/>
      <c r="E759" s="10"/>
      <c r="F759" s="4"/>
      <c r="G759" s="6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spans="2:21" ht="15.75" customHeight="1">
      <c r="B760" s="4"/>
      <c r="C760" s="10"/>
      <c r="D760" s="10"/>
      <c r="E760" s="10"/>
      <c r="F760" s="4"/>
      <c r="G760" s="6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spans="2:21" ht="15.75" customHeight="1">
      <c r="B761" s="4"/>
      <c r="C761" s="10"/>
      <c r="D761" s="10"/>
      <c r="E761" s="10"/>
      <c r="F761" s="4"/>
      <c r="G761" s="6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spans="2:21" ht="15.75" customHeight="1">
      <c r="B762" s="4"/>
      <c r="C762" s="10"/>
      <c r="D762" s="10"/>
      <c r="E762" s="10"/>
      <c r="F762" s="4"/>
      <c r="G762" s="6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spans="2:21" ht="15.75" customHeight="1">
      <c r="B763" s="4"/>
      <c r="C763" s="10"/>
      <c r="D763" s="10"/>
      <c r="E763" s="10"/>
      <c r="F763" s="4"/>
      <c r="G763" s="6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spans="2:21" ht="15.75" customHeight="1">
      <c r="B764" s="4"/>
      <c r="C764" s="10"/>
      <c r="D764" s="10"/>
      <c r="E764" s="10"/>
      <c r="F764" s="4"/>
      <c r="G764" s="6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spans="2:21" ht="15.75" customHeight="1">
      <c r="B765" s="4"/>
      <c r="C765" s="10"/>
      <c r="D765" s="10"/>
      <c r="E765" s="10"/>
      <c r="F765" s="4"/>
      <c r="G765" s="6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spans="2:21" ht="15.75" customHeight="1">
      <c r="B766" s="4"/>
      <c r="C766" s="10"/>
      <c r="D766" s="10"/>
      <c r="E766" s="10"/>
      <c r="F766" s="4"/>
      <c r="G766" s="6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spans="2:21" ht="15.75" customHeight="1">
      <c r="B767" s="4"/>
      <c r="C767" s="10"/>
      <c r="D767" s="10"/>
      <c r="E767" s="10"/>
      <c r="F767" s="4"/>
      <c r="G767" s="6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spans="2:21" ht="15.75" customHeight="1">
      <c r="B768" s="4"/>
      <c r="C768" s="10"/>
      <c r="D768" s="10"/>
      <c r="E768" s="10"/>
      <c r="F768" s="4"/>
      <c r="G768" s="6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spans="2:21" ht="15.75" customHeight="1">
      <c r="B769" s="4"/>
      <c r="C769" s="10"/>
      <c r="D769" s="10"/>
      <c r="E769" s="10"/>
      <c r="F769" s="4"/>
      <c r="G769" s="6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spans="2:21" ht="15.75" customHeight="1">
      <c r="B770" s="4"/>
      <c r="C770" s="10"/>
      <c r="D770" s="10"/>
      <c r="E770" s="10"/>
      <c r="F770" s="4"/>
      <c r="G770" s="6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spans="2:21" ht="15.75" customHeight="1">
      <c r="B771" s="4"/>
      <c r="C771" s="10"/>
      <c r="D771" s="10"/>
      <c r="E771" s="10"/>
      <c r="F771" s="4"/>
      <c r="G771" s="6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spans="2:21" ht="15.75" customHeight="1">
      <c r="B772" s="4"/>
      <c r="C772" s="10"/>
      <c r="D772" s="10"/>
      <c r="E772" s="10"/>
      <c r="F772" s="4"/>
      <c r="G772" s="6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spans="2:21" ht="15.75" customHeight="1">
      <c r="B773" s="4"/>
      <c r="C773" s="10"/>
      <c r="D773" s="10"/>
      <c r="E773" s="10"/>
      <c r="F773" s="4"/>
      <c r="G773" s="6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spans="2:21" ht="15.75" customHeight="1">
      <c r="B774" s="4"/>
      <c r="C774" s="10"/>
      <c r="D774" s="10"/>
      <c r="E774" s="10"/>
      <c r="F774" s="4"/>
      <c r="G774" s="6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spans="2:21" ht="15.75" customHeight="1">
      <c r="B775" s="4"/>
      <c r="C775" s="10"/>
      <c r="D775" s="10"/>
      <c r="E775" s="10"/>
      <c r="F775" s="4"/>
      <c r="G775" s="6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spans="2:21" ht="15.75" customHeight="1">
      <c r="B776" s="4"/>
      <c r="C776" s="10"/>
      <c r="D776" s="10"/>
      <c r="E776" s="10"/>
      <c r="F776" s="4"/>
      <c r="G776" s="6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spans="2:21" ht="15.75" customHeight="1">
      <c r="B777" s="4"/>
      <c r="C777" s="10"/>
      <c r="D777" s="10"/>
      <c r="E777" s="10"/>
      <c r="F777" s="4"/>
      <c r="G777" s="6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spans="2:21" ht="15.75" customHeight="1">
      <c r="B778" s="4"/>
      <c r="C778" s="10"/>
      <c r="D778" s="10"/>
      <c r="E778" s="10"/>
      <c r="F778" s="4"/>
      <c r="G778" s="6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spans="2:21" ht="15.75" customHeight="1">
      <c r="B779" s="4"/>
      <c r="C779" s="10"/>
      <c r="D779" s="10"/>
      <c r="E779" s="10"/>
      <c r="F779" s="4"/>
      <c r="G779" s="6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spans="2:21" ht="15.75" customHeight="1">
      <c r="B780" s="4"/>
      <c r="C780" s="10"/>
      <c r="D780" s="10"/>
      <c r="E780" s="10"/>
      <c r="F780" s="4"/>
      <c r="G780" s="6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spans="2:21" ht="15.75" customHeight="1">
      <c r="B781" s="4"/>
      <c r="C781" s="10"/>
      <c r="D781" s="10"/>
      <c r="E781" s="10"/>
      <c r="F781" s="4"/>
      <c r="G781" s="6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spans="2:21" ht="15.75" customHeight="1">
      <c r="B782" s="4"/>
      <c r="C782" s="10"/>
      <c r="D782" s="10"/>
      <c r="E782" s="10"/>
      <c r="F782" s="4"/>
      <c r="G782" s="6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spans="2:21" ht="15.75" customHeight="1">
      <c r="B783" s="4"/>
      <c r="C783" s="10"/>
      <c r="D783" s="10"/>
      <c r="E783" s="10"/>
      <c r="F783" s="4"/>
      <c r="G783" s="6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spans="2:21" ht="15.75" customHeight="1">
      <c r="B784" s="4"/>
      <c r="C784" s="10"/>
      <c r="D784" s="10"/>
      <c r="E784" s="10"/>
      <c r="F784" s="4"/>
      <c r="G784" s="6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spans="2:21" ht="15.75" customHeight="1">
      <c r="B785" s="4"/>
      <c r="C785" s="10"/>
      <c r="D785" s="10"/>
      <c r="E785" s="10"/>
      <c r="F785" s="4"/>
      <c r="G785" s="6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spans="2:21" ht="15.75" customHeight="1">
      <c r="B786" s="4"/>
      <c r="C786" s="10"/>
      <c r="D786" s="10"/>
      <c r="E786" s="10"/>
      <c r="F786" s="4"/>
      <c r="G786" s="6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spans="2:21" ht="15.75" customHeight="1">
      <c r="B787" s="4"/>
      <c r="C787" s="10"/>
      <c r="D787" s="10"/>
      <c r="E787" s="10"/>
      <c r="F787" s="4"/>
      <c r="G787" s="6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spans="2:21" ht="15.75" customHeight="1">
      <c r="B788" s="4"/>
      <c r="C788" s="10"/>
      <c r="D788" s="10"/>
      <c r="E788" s="10"/>
      <c r="F788" s="4"/>
      <c r="G788" s="6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spans="2:21" ht="15.75" customHeight="1">
      <c r="B789" s="4"/>
      <c r="C789" s="10"/>
      <c r="D789" s="10"/>
      <c r="E789" s="10"/>
      <c r="F789" s="4"/>
      <c r="G789" s="6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spans="2:21" ht="15.75" customHeight="1">
      <c r="B790" s="4"/>
      <c r="C790" s="10"/>
      <c r="D790" s="10"/>
      <c r="E790" s="10"/>
      <c r="F790" s="4"/>
      <c r="G790" s="6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spans="2:21" ht="15.75" customHeight="1">
      <c r="B791" s="4"/>
      <c r="C791" s="10"/>
      <c r="D791" s="10"/>
      <c r="E791" s="10"/>
      <c r="F791" s="4"/>
      <c r="G791" s="6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spans="2:21" ht="15.75" customHeight="1">
      <c r="B792" s="4"/>
      <c r="C792" s="10"/>
      <c r="D792" s="10"/>
      <c r="E792" s="10"/>
      <c r="F792" s="4"/>
      <c r="G792" s="6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spans="2:21" ht="15.75" customHeight="1">
      <c r="B793" s="4"/>
      <c r="C793" s="10"/>
      <c r="D793" s="10"/>
      <c r="E793" s="10"/>
      <c r="F793" s="4"/>
      <c r="G793" s="6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spans="2:21" ht="15.75" customHeight="1">
      <c r="B794" s="4"/>
      <c r="C794" s="10"/>
      <c r="D794" s="10"/>
      <c r="E794" s="10"/>
      <c r="F794" s="4"/>
      <c r="G794" s="6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spans="2:21" ht="15.75" customHeight="1">
      <c r="B795" s="4"/>
      <c r="C795" s="10"/>
      <c r="D795" s="10"/>
      <c r="E795" s="10"/>
      <c r="F795" s="4"/>
      <c r="G795" s="6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spans="2:21" ht="15.75" customHeight="1">
      <c r="B796" s="4"/>
      <c r="C796" s="10"/>
      <c r="D796" s="10"/>
      <c r="E796" s="10"/>
      <c r="F796" s="4"/>
      <c r="G796" s="6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spans="2:21" ht="15.75" customHeight="1">
      <c r="B797" s="4"/>
      <c r="C797" s="10"/>
      <c r="D797" s="10"/>
      <c r="E797" s="10"/>
      <c r="F797" s="4"/>
      <c r="G797" s="6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spans="2:21" ht="15.75" customHeight="1">
      <c r="B798" s="4"/>
      <c r="C798" s="10"/>
      <c r="D798" s="10"/>
      <c r="E798" s="10"/>
      <c r="F798" s="4"/>
      <c r="G798" s="6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spans="2:21" ht="15.75" customHeight="1">
      <c r="B799" s="4"/>
      <c r="C799" s="10"/>
      <c r="D799" s="10"/>
      <c r="E799" s="10"/>
      <c r="F799" s="4"/>
      <c r="G799" s="6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spans="2:21" ht="15.75" customHeight="1">
      <c r="B800" s="4"/>
      <c r="C800" s="10"/>
      <c r="D800" s="10"/>
      <c r="E800" s="10"/>
      <c r="F800" s="4"/>
      <c r="G800" s="6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spans="2:21" ht="15.75" customHeight="1">
      <c r="B801" s="4"/>
      <c r="C801" s="10"/>
      <c r="D801" s="10"/>
      <c r="E801" s="10"/>
      <c r="F801" s="4"/>
      <c r="G801" s="6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spans="2:21" ht="15.75" customHeight="1">
      <c r="B802" s="4"/>
      <c r="C802" s="10"/>
      <c r="D802" s="10"/>
      <c r="E802" s="10"/>
      <c r="F802" s="4"/>
      <c r="G802" s="6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spans="2:21" ht="15.75" customHeight="1">
      <c r="B803" s="4"/>
      <c r="C803" s="10"/>
      <c r="D803" s="10"/>
      <c r="E803" s="10"/>
      <c r="F803" s="4"/>
      <c r="G803" s="6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spans="2:21" ht="15.75" customHeight="1">
      <c r="B804" s="4"/>
      <c r="C804" s="10"/>
      <c r="D804" s="10"/>
      <c r="E804" s="10"/>
      <c r="F804" s="4"/>
      <c r="G804" s="6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spans="2:21" ht="15.75" customHeight="1">
      <c r="B805" s="4"/>
      <c r="C805" s="10"/>
      <c r="D805" s="10"/>
      <c r="E805" s="10"/>
      <c r="F805" s="4"/>
      <c r="G805" s="6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spans="2:21" ht="15.75" customHeight="1">
      <c r="B806" s="4"/>
      <c r="C806" s="10"/>
      <c r="D806" s="10"/>
      <c r="E806" s="10"/>
      <c r="F806" s="4"/>
      <c r="G806" s="6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spans="2:21" ht="15.75" customHeight="1">
      <c r="B807" s="4"/>
      <c r="C807" s="10"/>
      <c r="D807" s="10"/>
      <c r="E807" s="10"/>
      <c r="F807" s="4"/>
      <c r="G807" s="6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spans="2:21" ht="15.75" customHeight="1">
      <c r="B808" s="4"/>
      <c r="C808" s="10"/>
      <c r="D808" s="10"/>
      <c r="E808" s="10"/>
      <c r="F808" s="4"/>
      <c r="G808" s="6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spans="2:21" ht="15.75" customHeight="1">
      <c r="B809" s="4"/>
      <c r="C809" s="10"/>
      <c r="D809" s="10"/>
      <c r="E809" s="10"/>
      <c r="F809" s="4"/>
      <c r="G809" s="6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spans="2:21" ht="15.75" customHeight="1">
      <c r="B810" s="4"/>
      <c r="C810" s="10"/>
      <c r="D810" s="10"/>
      <c r="E810" s="10"/>
      <c r="F810" s="4"/>
      <c r="G810" s="6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spans="2:21" ht="15.75" customHeight="1">
      <c r="B811" s="4"/>
      <c r="C811" s="10"/>
      <c r="D811" s="10"/>
      <c r="E811" s="10"/>
      <c r="F811" s="4"/>
      <c r="G811" s="6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spans="2:21" ht="15.75" customHeight="1">
      <c r="B812" s="4"/>
      <c r="C812" s="10"/>
      <c r="D812" s="10"/>
      <c r="E812" s="10"/>
      <c r="F812" s="4"/>
      <c r="G812" s="6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spans="2:21" ht="15.75" customHeight="1">
      <c r="B813" s="4"/>
      <c r="C813" s="10"/>
      <c r="D813" s="10"/>
      <c r="E813" s="10"/>
      <c r="F813" s="4"/>
      <c r="G813" s="6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spans="2:21" ht="15.75" customHeight="1">
      <c r="B814" s="4"/>
      <c r="C814" s="10"/>
      <c r="D814" s="10"/>
      <c r="E814" s="10"/>
      <c r="F814" s="4"/>
      <c r="G814" s="6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spans="2:21" ht="15.75" customHeight="1">
      <c r="B815" s="4"/>
      <c r="C815" s="10"/>
      <c r="D815" s="10"/>
      <c r="E815" s="10"/>
      <c r="F815" s="4"/>
      <c r="G815" s="6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spans="2:21" ht="15.75" customHeight="1">
      <c r="B816" s="4"/>
      <c r="C816" s="10"/>
      <c r="D816" s="10"/>
      <c r="E816" s="10"/>
      <c r="F816" s="4"/>
      <c r="G816" s="6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spans="2:21" ht="15.75" customHeight="1">
      <c r="B817" s="4"/>
      <c r="C817" s="10"/>
      <c r="D817" s="10"/>
      <c r="E817" s="10"/>
      <c r="F817" s="4"/>
      <c r="G817" s="6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spans="2:21" ht="15.75" customHeight="1">
      <c r="B818" s="4"/>
      <c r="C818" s="10"/>
      <c r="D818" s="10"/>
      <c r="E818" s="10"/>
      <c r="F818" s="4"/>
      <c r="G818" s="6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spans="2:21" ht="15.75" customHeight="1">
      <c r="B819" s="4"/>
      <c r="C819" s="10"/>
      <c r="D819" s="10"/>
      <c r="E819" s="10"/>
      <c r="F819" s="4"/>
      <c r="G819" s="6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spans="2:21" ht="15.75" customHeight="1">
      <c r="B820" s="4"/>
      <c r="C820" s="10"/>
      <c r="D820" s="10"/>
      <c r="E820" s="10"/>
      <c r="F820" s="4"/>
      <c r="G820" s="6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spans="2:21" ht="15.75" customHeight="1">
      <c r="B821" s="4"/>
      <c r="C821" s="10"/>
      <c r="D821" s="10"/>
      <c r="E821" s="10"/>
      <c r="F821" s="4"/>
      <c r="G821" s="6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spans="2:21" ht="15.75" customHeight="1">
      <c r="B822" s="4"/>
      <c r="C822" s="10"/>
      <c r="D822" s="10"/>
      <c r="E822" s="10"/>
      <c r="F822" s="4"/>
      <c r="G822" s="6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spans="2:21" ht="15.75" customHeight="1">
      <c r="B823" s="4"/>
      <c r="C823" s="10"/>
      <c r="D823" s="10"/>
      <c r="E823" s="10"/>
      <c r="F823" s="4"/>
      <c r="G823" s="6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spans="2:21" ht="15.75" customHeight="1">
      <c r="B824" s="4"/>
      <c r="C824" s="10"/>
      <c r="D824" s="10"/>
      <c r="E824" s="10"/>
      <c r="F824" s="4"/>
      <c r="G824" s="6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spans="2:21" ht="15.75" customHeight="1">
      <c r="B825" s="4"/>
      <c r="C825" s="10"/>
      <c r="D825" s="10"/>
      <c r="E825" s="10"/>
      <c r="F825" s="4"/>
      <c r="G825" s="6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spans="2:21" ht="15.75" customHeight="1">
      <c r="B826" s="4"/>
      <c r="C826" s="10"/>
      <c r="D826" s="10"/>
      <c r="E826" s="10"/>
      <c r="F826" s="4"/>
      <c r="G826" s="6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spans="2:21" ht="15.75" customHeight="1">
      <c r="B827" s="4"/>
      <c r="C827" s="10"/>
      <c r="D827" s="10"/>
      <c r="E827" s="10"/>
      <c r="F827" s="4"/>
      <c r="G827" s="6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spans="2:21" ht="15.75" customHeight="1">
      <c r="B828" s="4"/>
      <c r="C828" s="10"/>
      <c r="D828" s="10"/>
      <c r="E828" s="10"/>
      <c r="F828" s="4"/>
      <c r="G828" s="6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spans="2:21" ht="15.75" customHeight="1">
      <c r="B829" s="4"/>
      <c r="C829" s="10"/>
      <c r="D829" s="10"/>
      <c r="E829" s="10"/>
      <c r="F829" s="4"/>
      <c r="G829" s="6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spans="2:21" ht="15.75" customHeight="1">
      <c r="B830" s="4"/>
      <c r="C830" s="10"/>
      <c r="D830" s="10"/>
      <c r="E830" s="10"/>
      <c r="F830" s="4"/>
      <c r="G830" s="6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spans="2:21" ht="15.75" customHeight="1">
      <c r="B831" s="4"/>
      <c r="C831" s="10"/>
      <c r="D831" s="10"/>
      <c r="E831" s="10"/>
      <c r="F831" s="4"/>
      <c r="G831" s="6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spans="2:21" ht="15.75" customHeight="1">
      <c r="B832" s="4"/>
      <c r="C832" s="10"/>
      <c r="D832" s="10"/>
      <c r="E832" s="10"/>
      <c r="F832" s="4"/>
      <c r="G832" s="6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spans="2:21" ht="15.75" customHeight="1">
      <c r="B833" s="4"/>
      <c r="C833" s="10"/>
      <c r="D833" s="10"/>
      <c r="E833" s="10"/>
      <c r="F833" s="4"/>
      <c r="G833" s="6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spans="2:21" ht="15.75" customHeight="1">
      <c r="B834" s="4"/>
      <c r="C834" s="10"/>
      <c r="D834" s="10"/>
      <c r="E834" s="10"/>
      <c r="F834" s="4"/>
      <c r="G834" s="6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spans="2:21" ht="15.75" customHeight="1">
      <c r="B835" s="4"/>
      <c r="C835" s="10"/>
      <c r="D835" s="10"/>
      <c r="E835" s="10"/>
      <c r="F835" s="4"/>
      <c r="G835" s="6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spans="2:21" ht="15.75" customHeight="1">
      <c r="B836" s="4"/>
      <c r="C836" s="10"/>
      <c r="D836" s="10"/>
      <c r="E836" s="10"/>
      <c r="F836" s="4"/>
      <c r="G836" s="6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spans="2:21" ht="15.75" customHeight="1">
      <c r="B837" s="4"/>
      <c r="C837" s="10"/>
      <c r="D837" s="10"/>
      <c r="E837" s="10"/>
      <c r="F837" s="4"/>
      <c r="G837" s="6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spans="2:21" ht="15.75" customHeight="1">
      <c r="B838" s="4"/>
      <c r="C838" s="10"/>
      <c r="D838" s="10"/>
      <c r="E838" s="10"/>
      <c r="F838" s="4"/>
      <c r="G838" s="6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spans="2:21" ht="15.75" customHeight="1">
      <c r="B839" s="4"/>
      <c r="C839" s="10"/>
      <c r="D839" s="10"/>
      <c r="E839" s="10"/>
      <c r="F839" s="4"/>
      <c r="G839" s="6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spans="2:21" ht="15.75" customHeight="1">
      <c r="B840" s="4"/>
      <c r="C840" s="10"/>
      <c r="D840" s="10"/>
      <c r="E840" s="10"/>
      <c r="F840" s="4"/>
      <c r="G840" s="6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spans="2:21" ht="15.75" customHeight="1">
      <c r="B841" s="4"/>
      <c r="C841" s="10"/>
      <c r="D841" s="10"/>
      <c r="E841" s="10"/>
      <c r="F841" s="4"/>
      <c r="G841" s="6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spans="2:21" ht="15.75" customHeight="1">
      <c r="B842" s="4"/>
      <c r="C842" s="10"/>
      <c r="D842" s="10"/>
      <c r="E842" s="10"/>
      <c r="F842" s="4"/>
      <c r="G842" s="6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spans="2:21" ht="15.75" customHeight="1">
      <c r="B843" s="4"/>
      <c r="C843" s="10"/>
      <c r="D843" s="10"/>
      <c r="E843" s="10"/>
      <c r="F843" s="4"/>
      <c r="G843" s="6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spans="2:21" ht="15.75" customHeight="1">
      <c r="B844" s="4"/>
      <c r="C844" s="10"/>
      <c r="D844" s="10"/>
      <c r="E844" s="10"/>
      <c r="F844" s="4"/>
      <c r="G844" s="6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spans="2:21" ht="15.75" customHeight="1">
      <c r="B845" s="4"/>
      <c r="C845" s="10"/>
      <c r="D845" s="10"/>
      <c r="E845" s="10"/>
      <c r="F845" s="4"/>
      <c r="G845" s="6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spans="2:21" ht="15.75" customHeight="1">
      <c r="B846" s="4"/>
      <c r="C846" s="10"/>
      <c r="D846" s="10"/>
      <c r="E846" s="10"/>
      <c r="F846" s="4"/>
      <c r="G846" s="6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spans="2:21" ht="15.75" customHeight="1">
      <c r="B847" s="4"/>
      <c r="C847" s="10"/>
      <c r="D847" s="10"/>
      <c r="E847" s="10"/>
      <c r="F847" s="4"/>
      <c r="G847" s="6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spans="2:21" ht="15.75" customHeight="1">
      <c r="B848" s="4"/>
      <c r="C848" s="10"/>
      <c r="D848" s="10"/>
      <c r="E848" s="10"/>
      <c r="F848" s="4"/>
      <c r="G848" s="6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spans="2:21" ht="15.75" customHeight="1">
      <c r="B849" s="4"/>
      <c r="C849" s="10"/>
      <c r="D849" s="10"/>
      <c r="E849" s="10"/>
      <c r="F849" s="4"/>
      <c r="G849" s="6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spans="2:21" ht="15.75" customHeight="1">
      <c r="B850" s="4"/>
      <c r="C850" s="10"/>
      <c r="D850" s="10"/>
      <c r="E850" s="10"/>
      <c r="F850" s="4"/>
      <c r="G850" s="6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spans="2:21" ht="15.75" customHeight="1">
      <c r="B851" s="4"/>
      <c r="C851" s="10"/>
      <c r="D851" s="10"/>
      <c r="E851" s="10"/>
      <c r="F851" s="4"/>
      <c r="G851" s="6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spans="2:21" ht="15.75" customHeight="1">
      <c r="B852" s="4"/>
      <c r="C852" s="10"/>
      <c r="D852" s="10"/>
      <c r="E852" s="10"/>
      <c r="F852" s="4"/>
      <c r="G852" s="6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spans="2:21" ht="15.75" customHeight="1">
      <c r="B853" s="4"/>
      <c r="C853" s="10"/>
      <c r="D853" s="10"/>
      <c r="E853" s="10"/>
      <c r="F853" s="4"/>
      <c r="G853" s="6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spans="2:21" ht="15.75" customHeight="1">
      <c r="B854" s="4"/>
      <c r="C854" s="10"/>
      <c r="D854" s="10"/>
      <c r="E854" s="10"/>
      <c r="F854" s="4"/>
      <c r="G854" s="6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spans="2:21" ht="15.75" customHeight="1">
      <c r="B855" s="4"/>
      <c r="C855" s="10"/>
      <c r="D855" s="10"/>
      <c r="E855" s="10"/>
      <c r="F855" s="4"/>
      <c r="G855" s="6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spans="2:21" ht="15.75" customHeight="1">
      <c r="B856" s="4"/>
      <c r="C856" s="10"/>
      <c r="D856" s="10"/>
      <c r="E856" s="10"/>
      <c r="F856" s="4"/>
      <c r="G856" s="6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spans="2:21" ht="15.75" customHeight="1">
      <c r="B857" s="4"/>
      <c r="C857" s="10"/>
      <c r="D857" s="10"/>
      <c r="E857" s="10"/>
      <c r="F857" s="4"/>
      <c r="G857" s="6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spans="2:21" ht="15.75" customHeight="1">
      <c r="B858" s="4"/>
      <c r="C858" s="10"/>
      <c r="D858" s="10"/>
      <c r="E858" s="10"/>
      <c r="F858" s="4"/>
      <c r="G858" s="6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spans="2:21" ht="15.75" customHeight="1">
      <c r="B859" s="4"/>
      <c r="C859" s="10"/>
      <c r="D859" s="10"/>
      <c r="E859" s="10"/>
      <c r="F859" s="4"/>
      <c r="G859" s="6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spans="2:21" ht="15.75" customHeight="1">
      <c r="B860" s="4"/>
      <c r="C860" s="10"/>
      <c r="D860" s="10"/>
      <c r="E860" s="10"/>
      <c r="F860" s="4"/>
      <c r="G860" s="6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spans="2:21" ht="15.75" customHeight="1">
      <c r="B861" s="4"/>
      <c r="C861" s="10"/>
      <c r="D861" s="10"/>
      <c r="E861" s="10"/>
      <c r="F861" s="4"/>
      <c r="G861" s="6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spans="2:21" ht="15.75" customHeight="1">
      <c r="B862" s="4"/>
      <c r="C862" s="10"/>
      <c r="D862" s="10"/>
      <c r="E862" s="10"/>
      <c r="F862" s="4"/>
      <c r="G862" s="6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spans="2:21" ht="15.75" customHeight="1">
      <c r="B863" s="4"/>
      <c r="C863" s="10"/>
      <c r="D863" s="10"/>
      <c r="E863" s="10"/>
      <c r="F863" s="4"/>
      <c r="G863" s="6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spans="2:21" ht="15.75" customHeight="1">
      <c r="B864" s="4"/>
      <c r="C864" s="10"/>
      <c r="D864" s="10"/>
      <c r="E864" s="10"/>
      <c r="F864" s="4"/>
      <c r="G864" s="6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spans="2:21" ht="15.75" customHeight="1">
      <c r="B865" s="4"/>
      <c r="C865" s="10"/>
      <c r="D865" s="10"/>
      <c r="E865" s="10"/>
      <c r="F865" s="4"/>
      <c r="G865" s="6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spans="2:21" ht="15.75" customHeight="1">
      <c r="B866" s="4"/>
      <c r="C866" s="10"/>
      <c r="D866" s="10"/>
      <c r="E866" s="10"/>
      <c r="F866" s="4"/>
      <c r="G866" s="6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spans="2:21" ht="15.75" customHeight="1">
      <c r="B867" s="4"/>
      <c r="C867" s="10"/>
      <c r="D867" s="10"/>
      <c r="E867" s="10"/>
      <c r="F867" s="4"/>
      <c r="G867" s="6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spans="2:21" ht="15.75" customHeight="1">
      <c r="B868" s="4"/>
      <c r="C868" s="10"/>
      <c r="D868" s="10"/>
      <c r="E868" s="10"/>
      <c r="F868" s="4"/>
      <c r="G868" s="6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spans="2:21" ht="15.75" customHeight="1">
      <c r="B869" s="4"/>
      <c r="C869" s="10"/>
      <c r="D869" s="10"/>
      <c r="E869" s="10"/>
      <c r="F869" s="4"/>
      <c r="G869" s="6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spans="2:21" ht="15.75" customHeight="1">
      <c r="B870" s="4"/>
      <c r="C870" s="10"/>
      <c r="D870" s="10"/>
      <c r="E870" s="10"/>
      <c r="F870" s="4"/>
      <c r="G870" s="6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spans="2:21" ht="15.75" customHeight="1">
      <c r="B871" s="4"/>
      <c r="C871" s="10"/>
      <c r="D871" s="10"/>
      <c r="E871" s="10"/>
      <c r="F871" s="4"/>
      <c r="G871" s="6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spans="2:21" ht="15.75" customHeight="1">
      <c r="B872" s="4"/>
      <c r="C872" s="10"/>
      <c r="D872" s="10"/>
      <c r="E872" s="10"/>
      <c r="F872" s="4"/>
      <c r="G872" s="6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spans="2:21" ht="15.75" customHeight="1">
      <c r="B873" s="4"/>
      <c r="C873" s="10"/>
      <c r="D873" s="10"/>
      <c r="E873" s="10"/>
      <c r="F873" s="4"/>
      <c r="G873" s="6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spans="2:21" ht="15.75" customHeight="1">
      <c r="B874" s="4"/>
      <c r="C874" s="10"/>
      <c r="D874" s="10"/>
      <c r="E874" s="10"/>
      <c r="F874" s="4"/>
      <c r="G874" s="6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spans="2:21" ht="15.75" customHeight="1">
      <c r="B875" s="4"/>
      <c r="C875" s="10"/>
      <c r="D875" s="10"/>
      <c r="E875" s="10"/>
      <c r="F875" s="4"/>
      <c r="G875" s="6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spans="2:21" ht="15.75" customHeight="1">
      <c r="B876" s="4"/>
      <c r="C876" s="10"/>
      <c r="D876" s="10"/>
      <c r="E876" s="10"/>
      <c r="F876" s="4"/>
      <c r="G876" s="6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spans="2:21" ht="15.75" customHeight="1">
      <c r="B877" s="4"/>
      <c r="C877" s="10"/>
      <c r="D877" s="10"/>
      <c r="E877" s="10"/>
      <c r="F877" s="4"/>
      <c r="G877" s="6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spans="2:21" ht="15.75" customHeight="1">
      <c r="B878" s="4"/>
      <c r="C878" s="10"/>
      <c r="D878" s="10"/>
      <c r="E878" s="10"/>
      <c r="F878" s="4"/>
      <c r="G878" s="6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spans="2:21" ht="15.75" customHeight="1">
      <c r="B879" s="4"/>
      <c r="C879" s="10"/>
      <c r="D879" s="10"/>
      <c r="E879" s="10"/>
      <c r="F879" s="4"/>
      <c r="G879" s="6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spans="2:21" ht="15.75" customHeight="1">
      <c r="B880" s="4"/>
      <c r="C880" s="10"/>
      <c r="D880" s="10"/>
      <c r="E880" s="10"/>
      <c r="F880" s="4"/>
      <c r="G880" s="6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spans="2:21" ht="15.75" customHeight="1">
      <c r="B881" s="4"/>
      <c r="C881" s="10"/>
      <c r="D881" s="10"/>
      <c r="E881" s="10"/>
      <c r="F881" s="4"/>
      <c r="G881" s="6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spans="2:21" ht="15.75" customHeight="1">
      <c r="B882" s="4"/>
      <c r="C882" s="10"/>
      <c r="D882" s="10"/>
      <c r="E882" s="10"/>
      <c r="F882" s="4"/>
      <c r="G882" s="6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spans="2:21" ht="15.75" customHeight="1">
      <c r="B883" s="4"/>
      <c r="C883" s="10"/>
      <c r="D883" s="10"/>
      <c r="E883" s="10"/>
      <c r="F883" s="4"/>
      <c r="G883" s="6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spans="2:21" ht="15.75" customHeight="1">
      <c r="B884" s="4"/>
      <c r="C884" s="10"/>
      <c r="D884" s="10"/>
      <c r="E884" s="10"/>
      <c r="F884" s="4"/>
      <c r="G884" s="6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spans="2:21" ht="15.75" customHeight="1">
      <c r="B885" s="4"/>
      <c r="C885" s="10"/>
      <c r="D885" s="10"/>
      <c r="E885" s="10"/>
      <c r="F885" s="4"/>
      <c r="G885" s="6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spans="2:21" ht="15.75" customHeight="1">
      <c r="B886" s="4"/>
      <c r="C886" s="10"/>
      <c r="D886" s="10"/>
      <c r="E886" s="10"/>
      <c r="F886" s="4"/>
      <c r="G886" s="6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spans="2:21" ht="15.75" customHeight="1">
      <c r="B887" s="4"/>
      <c r="C887" s="10"/>
      <c r="D887" s="10"/>
      <c r="E887" s="10"/>
      <c r="F887" s="4"/>
      <c r="G887" s="6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spans="2:21" ht="15.75" customHeight="1">
      <c r="B888" s="4"/>
      <c r="C888" s="10"/>
      <c r="D888" s="10"/>
      <c r="E888" s="10"/>
      <c r="F888" s="4"/>
      <c r="G888" s="6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spans="2:21" ht="15.75" customHeight="1">
      <c r="B889" s="4"/>
      <c r="C889" s="10"/>
      <c r="D889" s="10"/>
      <c r="E889" s="10"/>
      <c r="F889" s="4"/>
      <c r="G889" s="6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spans="2:21" ht="15.75" customHeight="1">
      <c r="B890" s="4"/>
      <c r="C890" s="10"/>
      <c r="D890" s="10"/>
      <c r="E890" s="10"/>
      <c r="F890" s="4"/>
      <c r="G890" s="6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spans="2:21" ht="15.75" customHeight="1">
      <c r="B891" s="4"/>
      <c r="C891" s="10"/>
      <c r="D891" s="10"/>
      <c r="E891" s="10"/>
      <c r="F891" s="4"/>
      <c r="G891" s="6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spans="2:21" ht="15.75" customHeight="1">
      <c r="B892" s="4"/>
      <c r="C892" s="10"/>
      <c r="D892" s="10"/>
      <c r="E892" s="10"/>
      <c r="F892" s="4"/>
      <c r="G892" s="6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spans="2:21" ht="15.75" customHeight="1">
      <c r="B893" s="4"/>
      <c r="C893" s="10"/>
      <c r="D893" s="10"/>
      <c r="E893" s="10"/>
      <c r="F893" s="4"/>
      <c r="G893" s="6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spans="2:21" ht="15.75" customHeight="1">
      <c r="B894" s="4"/>
      <c r="C894" s="10"/>
      <c r="D894" s="10"/>
      <c r="E894" s="10"/>
      <c r="F894" s="4"/>
      <c r="G894" s="6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spans="2:21" ht="15.75" customHeight="1">
      <c r="B895" s="4"/>
      <c r="C895" s="10"/>
      <c r="D895" s="10"/>
      <c r="E895" s="10"/>
      <c r="F895" s="4"/>
      <c r="G895" s="6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spans="2:21" ht="15.75" customHeight="1">
      <c r="B896" s="4"/>
      <c r="C896" s="10"/>
      <c r="D896" s="10"/>
      <c r="E896" s="10"/>
      <c r="F896" s="4"/>
      <c r="G896" s="6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spans="2:21" ht="15.75" customHeight="1">
      <c r="B897" s="4"/>
      <c r="C897" s="10"/>
      <c r="D897" s="10"/>
      <c r="E897" s="10"/>
      <c r="F897" s="4"/>
      <c r="G897" s="6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spans="2:21" ht="15.75" customHeight="1">
      <c r="B898" s="4"/>
      <c r="C898" s="10"/>
      <c r="D898" s="10"/>
      <c r="E898" s="10"/>
      <c r="F898" s="4"/>
      <c r="G898" s="6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spans="2:21" ht="15.75" customHeight="1">
      <c r="B899" s="4"/>
      <c r="C899" s="10"/>
      <c r="D899" s="10"/>
      <c r="E899" s="10"/>
      <c r="F899" s="4"/>
      <c r="G899" s="6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spans="2:21" ht="15.75" customHeight="1">
      <c r="B900" s="4"/>
      <c r="C900" s="10"/>
      <c r="D900" s="10"/>
      <c r="E900" s="10"/>
      <c r="F900" s="4"/>
      <c r="G900" s="6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spans="2:21" ht="15.75" customHeight="1">
      <c r="B901" s="4"/>
      <c r="C901" s="10"/>
      <c r="D901" s="10"/>
      <c r="E901" s="10"/>
      <c r="F901" s="4"/>
      <c r="G901" s="6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spans="2:21" ht="15.75" customHeight="1">
      <c r="B902" s="4"/>
      <c r="C902" s="10"/>
      <c r="D902" s="10"/>
      <c r="E902" s="10"/>
      <c r="F902" s="4"/>
      <c r="G902" s="6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spans="2:21" ht="15.75" customHeight="1">
      <c r="B903" s="4"/>
      <c r="C903" s="10"/>
      <c r="D903" s="10"/>
      <c r="E903" s="10"/>
      <c r="F903" s="4"/>
      <c r="G903" s="6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spans="2:21" ht="15.75" customHeight="1">
      <c r="B904" s="4"/>
      <c r="C904" s="10"/>
      <c r="D904" s="10"/>
      <c r="E904" s="10"/>
      <c r="F904" s="4"/>
      <c r="G904" s="6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spans="2:21" ht="15.75" customHeight="1">
      <c r="B905" s="4"/>
      <c r="C905" s="10"/>
      <c r="D905" s="10"/>
      <c r="E905" s="10"/>
      <c r="F905" s="4"/>
      <c r="G905" s="6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spans="2:21" ht="15.75" customHeight="1">
      <c r="B906" s="4"/>
      <c r="C906" s="10"/>
      <c r="D906" s="10"/>
      <c r="E906" s="10"/>
      <c r="F906" s="4"/>
      <c r="G906" s="6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spans="2:21" ht="15.75" customHeight="1">
      <c r="B907" s="4"/>
      <c r="C907" s="10"/>
      <c r="D907" s="10"/>
      <c r="E907" s="10"/>
      <c r="F907" s="4"/>
      <c r="G907" s="6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spans="2:21" ht="15.75" customHeight="1">
      <c r="B908" s="4"/>
      <c r="C908" s="10"/>
      <c r="D908" s="10"/>
      <c r="E908" s="10"/>
      <c r="F908" s="4"/>
      <c r="G908" s="6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spans="2:21" ht="15.75" customHeight="1">
      <c r="B909" s="4"/>
      <c r="C909" s="10"/>
      <c r="D909" s="10"/>
      <c r="E909" s="10"/>
      <c r="F909" s="4"/>
      <c r="G909" s="6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spans="2:21" ht="15.75" customHeight="1">
      <c r="B910" s="4"/>
      <c r="C910" s="10"/>
      <c r="D910" s="10"/>
      <c r="E910" s="10"/>
      <c r="F910" s="4"/>
      <c r="G910" s="6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spans="2:21" ht="15.75" customHeight="1">
      <c r="B911" s="4"/>
      <c r="C911" s="10"/>
      <c r="D911" s="10"/>
      <c r="E911" s="10"/>
      <c r="F911" s="4"/>
      <c r="G911" s="6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spans="2:21" ht="15.75" customHeight="1">
      <c r="B912" s="4"/>
      <c r="C912" s="10"/>
      <c r="D912" s="10"/>
      <c r="E912" s="10"/>
      <c r="F912" s="4"/>
      <c r="G912" s="6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spans="2:21" ht="15.75" customHeight="1">
      <c r="B913" s="4"/>
      <c r="C913" s="10"/>
      <c r="D913" s="10"/>
      <c r="E913" s="10"/>
      <c r="F913" s="4"/>
      <c r="G913" s="6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spans="2:21" ht="15.75" customHeight="1">
      <c r="B914" s="4"/>
      <c r="C914" s="10"/>
      <c r="D914" s="10"/>
      <c r="E914" s="10"/>
      <c r="F914" s="4"/>
      <c r="G914" s="6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spans="2:21" ht="15.75" customHeight="1">
      <c r="B915" s="4"/>
      <c r="C915" s="10"/>
      <c r="D915" s="10"/>
      <c r="E915" s="10"/>
      <c r="F915" s="4"/>
      <c r="G915" s="6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spans="2:21" ht="15.75" customHeight="1">
      <c r="B916" s="4"/>
      <c r="C916" s="10"/>
      <c r="D916" s="10"/>
      <c r="E916" s="10"/>
      <c r="F916" s="4"/>
      <c r="G916" s="6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spans="2:21" ht="15.75" customHeight="1">
      <c r="B917" s="4"/>
      <c r="C917" s="10"/>
      <c r="D917" s="10"/>
      <c r="E917" s="10"/>
      <c r="F917" s="4"/>
      <c r="G917" s="6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spans="2:21" ht="15.75" customHeight="1">
      <c r="B918" s="4"/>
      <c r="C918" s="10"/>
      <c r="D918" s="10"/>
      <c r="E918" s="10"/>
      <c r="F918" s="4"/>
      <c r="G918" s="6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spans="2:21" ht="15.75" customHeight="1">
      <c r="B919" s="4"/>
      <c r="C919" s="10"/>
      <c r="D919" s="10"/>
      <c r="E919" s="10"/>
      <c r="F919" s="4"/>
      <c r="G919" s="6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spans="2:21" ht="15.75" customHeight="1">
      <c r="B920" s="4"/>
      <c r="C920" s="10"/>
      <c r="D920" s="10"/>
      <c r="E920" s="10"/>
      <c r="F920" s="4"/>
      <c r="G920" s="6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spans="2:21" ht="15.75" customHeight="1">
      <c r="B921" s="4"/>
      <c r="C921" s="10"/>
      <c r="D921" s="10"/>
      <c r="E921" s="10"/>
      <c r="F921" s="4"/>
      <c r="G921" s="6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spans="2:21" ht="15.75" customHeight="1">
      <c r="B922" s="4"/>
      <c r="C922" s="10"/>
      <c r="D922" s="10"/>
      <c r="E922" s="10"/>
      <c r="F922" s="4"/>
      <c r="G922" s="6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spans="2:21" ht="15.75" customHeight="1">
      <c r="B923" s="4"/>
      <c r="C923" s="10"/>
      <c r="D923" s="10"/>
      <c r="E923" s="10"/>
      <c r="F923" s="4"/>
      <c r="G923" s="6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spans="2:21" ht="15.75" customHeight="1">
      <c r="B924" s="4"/>
      <c r="C924" s="10"/>
      <c r="D924" s="10"/>
      <c r="E924" s="10"/>
      <c r="F924" s="4"/>
      <c r="G924" s="6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spans="2:21" ht="15.75" customHeight="1">
      <c r="B925" s="4"/>
      <c r="C925" s="10"/>
      <c r="D925" s="10"/>
      <c r="E925" s="10"/>
      <c r="F925" s="4"/>
      <c r="G925" s="6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spans="2:21" ht="15.75" customHeight="1">
      <c r="B926" s="4"/>
      <c r="C926" s="10"/>
      <c r="D926" s="10"/>
      <c r="E926" s="10"/>
      <c r="F926" s="4"/>
      <c r="G926" s="6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spans="2:21" ht="15.75" customHeight="1">
      <c r="B927" s="4"/>
      <c r="C927" s="10"/>
      <c r="D927" s="10"/>
      <c r="E927" s="10"/>
      <c r="F927" s="4"/>
      <c r="G927" s="6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spans="2:21" ht="15.75" customHeight="1">
      <c r="B928" s="4"/>
      <c r="C928" s="10"/>
      <c r="D928" s="10"/>
      <c r="E928" s="10"/>
      <c r="F928" s="4"/>
      <c r="G928" s="6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spans="2:21" ht="15.75" customHeight="1">
      <c r="B929" s="4"/>
      <c r="C929" s="10"/>
      <c r="D929" s="10"/>
      <c r="E929" s="10"/>
      <c r="F929" s="4"/>
      <c r="G929" s="6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spans="2:21" ht="15.75" customHeight="1">
      <c r="B930" s="4"/>
      <c r="C930" s="10"/>
      <c r="D930" s="10"/>
      <c r="E930" s="10"/>
      <c r="F930" s="4"/>
      <c r="G930" s="6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spans="2:21" ht="15.75" customHeight="1">
      <c r="B931" s="4"/>
      <c r="C931" s="10"/>
      <c r="D931" s="10"/>
      <c r="E931" s="10"/>
      <c r="F931" s="4"/>
      <c r="G931" s="6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spans="2:21" ht="15.75" customHeight="1">
      <c r="B932" s="4"/>
      <c r="C932" s="10"/>
      <c r="D932" s="10"/>
      <c r="E932" s="10"/>
      <c r="F932" s="4"/>
      <c r="G932" s="6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spans="2:21" ht="15.75" customHeight="1">
      <c r="B933" s="4"/>
      <c r="C933" s="10"/>
      <c r="D933" s="10"/>
      <c r="E933" s="10"/>
      <c r="F933" s="4"/>
      <c r="G933" s="6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spans="2:21" ht="15.75" customHeight="1">
      <c r="B934" s="4"/>
      <c r="C934" s="10"/>
      <c r="D934" s="10"/>
      <c r="E934" s="10"/>
      <c r="F934" s="4"/>
      <c r="G934" s="6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spans="2:21" ht="15.75" customHeight="1">
      <c r="B935" s="4"/>
      <c r="C935" s="10"/>
      <c r="D935" s="10"/>
      <c r="E935" s="10"/>
      <c r="F935" s="4"/>
      <c r="G935" s="6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spans="2:21" ht="15.75" customHeight="1">
      <c r="B936" s="4"/>
      <c r="C936" s="10"/>
      <c r="D936" s="10"/>
      <c r="E936" s="10"/>
      <c r="F936" s="4"/>
      <c r="G936" s="6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spans="2:21" ht="15.75" customHeight="1">
      <c r="B937" s="4"/>
      <c r="C937" s="10"/>
      <c r="D937" s="10"/>
      <c r="E937" s="10"/>
      <c r="F937" s="4"/>
      <c r="G937" s="6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spans="2:21" ht="15.75" customHeight="1">
      <c r="B938" s="4"/>
      <c r="C938" s="10"/>
      <c r="D938" s="10"/>
      <c r="E938" s="10"/>
      <c r="F938" s="4"/>
      <c r="G938" s="6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spans="2:21" ht="15.75" customHeight="1">
      <c r="B939" s="4"/>
      <c r="C939" s="10"/>
      <c r="D939" s="10"/>
      <c r="E939" s="10"/>
      <c r="F939" s="4"/>
      <c r="G939" s="6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spans="2:21" ht="15.75" customHeight="1">
      <c r="B940" s="4"/>
      <c r="C940" s="10"/>
      <c r="D940" s="10"/>
      <c r="E940" s="10"/>
      <c r="F940" s="4"/>
      <c r="G940" s="6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spans="2:21" ht="15.75" customHeight="1">
      <c r="B941" s="4"/>
      <c r="C941" s="10"/>
      <c r="D941" s="10"/>
      <c r="E941" s="10"/>
      <c r="F941" s="4"/>
      <c r="G941" s="6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spans="2:21" ht="15.75" customHeight="1">
      <c r="B942" s="4"/>
      <c r="C942" s="10"/>
      <c r="D942" s="10"/>
      <c r="E942" s="10"/>
      <c r="F942" s="4"/>
      <c r="G942" s="6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spans="2:21" ht="15.75" customHeight="1">
      <c r="B943" s="4"/>
      <c r="C943" s="10"/>
      <c r="D943" s="10"/>
      <c r="E943" s="10"/>
      <c r="F943" s="4"/>
      <c r="G943" s="6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spans="2:21" ht="15.75" customHeight="1">
      <c r="B944" s="4"/>
      <c r="C944" s="10"/>
      <c r="D944" s="10"/>
      <c r="E944" s="10"/>
      <c r="F944" s="4"/>
      <c r="G944" s="6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spans="2:21" ht="15.75" customHeight="1">
      <c r="B945" s="4"/>
      <c r="C945" s="10"/>
      <c r="D945" s="10"/>
      <c r="E945" s="10"/>
      <c r="F945" s="4"/>
      <c r="G945" s="6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spans="2:21" ht="15.75" customHeight="1">
      <c r="B946" s="4"/>
      <c r="C946" s="10"/>
      <c r="D946" s="10"/>
      <c r="E946" s="10"/>
      <c r="F946" s="4"/>
      <c r="G946" s="6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spans="2:21" ht="15.75" customHeight="1">
      <c r="B947" s="4"/>
      <c r="C947" s="10"/>
      <c r="D947" s="10"/>
      <c r="E947" s="10"/>
      <c r="F947" s="4"/>
      <c r="G947" s="6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spans="2:21" ht="15.75" customHeight="1">
      <c r="B948" s="4"/>
      <c r="C948" s="10"/>
      <c r="D948" s="10"/>
      <c r="E948" s="10"/>
      <c r="F948" s="4"/>
      <c r="G948" s="6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spans="2:21" ht="15.75" customHeight="1">
      <c r="B949" s="4"/>
      <c r="C949" s="10"/>
      <c r="D949" s="10"/>
      <c r="E949" s="10"/>
      <c r="F949" s="4"/>
      <c r="G949" s="6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spans="2:21" ht="15.75" customHeight="1">
      <c r="B950" s="4"/>
      <c r="C950" s="10"/>
      <c r="D950" s="10"/>
      <c r="E950" s="10"/>
      <c r="F950" s="4"/>
      <c r="G950" s="6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spans="2:21" ht="15.75" customHeight="1">
      <c r="B951" s="4"/>
      <c r="C951" s="10"/>
      <c r="D951" s="10"/>
      <c r="E951" s="10"/>
      <c r="F951" s="4"/>
      <c r="G951" s="6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spans="2:21" ht="15.75" customHeight="1">
      <c r="B952" s="4"/>
      <c r="C952" s="10"/>
      <c r="D952" s="10"/>
      <c r="E952" s="10"/>
      <c r="F952" s="4"/>
      <c r="G952" s="6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spans="2:21" ht="15.75" customHeight="1">
      <c r="B953" s="4"/>
      <c r="C953" s="10"/>
      <c r="D953" s="10"/>
      <c r="E953" s="10"/>
      <c r="F953" s="4"/>
      <c r="G953" s="6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spans="2:21" ht="15.75" customHeight="1">
      <c r="B954" s="4"/>
      <c r="C954" s="10"/>
      <c r="D954" s="10"/>
      <c r="E954" s="10"/>
      <c r="F954" s="4"/>
      <c r="G954" s="6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spans="2:21" ht="15.75" customHeight="1">
      <c r="B955" s="4"/>
      <c r="C955" s="10"/>
      <c r="D955" s="10"/>
      <c r="E955" s="10"/>
      <c r="F955" s="4"/>
      <c r="G955" s="6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spans="2:21" ht="15.75" customHeight="1">
      <c r="B956" s="4"/>
      <c r="C956" s="10"/>
      <c r="D956" s="10"/>
      <c r="E956" s="10"/>
      <c r="F956" s="4"/>
      <c r="G956" s="6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spans="2:21" ht="15.75" customHeight="1">
      <c r="B957" s="4"/>
      <c r="C957" s="10"/>
      <c r="D957" s="10"/>
      <c r="E957" s="10"/>
      <c r="F957" s="4"/>
      <c r="G957" s="6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spans="2:21" ht="15.75" customHeight="1">
      <c r="B958" s="4"/>
      <c r="C958" s="10"/>
      <c r="D958" s="10"/>
      <c r="E958" s="10"/>
      <c r="F958" s="4"/>
      <c r="G958" s="6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spans="2:21" ht="15.75" customHeight="1">
      <c r="B959" s="4"/>
      <c r="C959" s="10"/>
      <c r="D959" s="10"/>
      <c r="E959" s="10"/>
      <c r="F959" s="4"/>
      <c r="G959" s="6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spans="2:21" ht="15.75" customHeight="1">
      <c r="B960" s="4"/>
      <c r="C960" s="10"/>
      <c r="D960" s="10"/>
      <c r="E960" s="10"/>
      <c r="F960" s="4"/>
      <c r="G960" s="6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spans="2:21" ht="15.75" customHeight="1">
      <c r="B961" s="4"/>
      <c r="C961" s="10"/>
      <c r="D961" s="10"/>
      <c r="E961" s="10"/>
      <c r="F961" s="4"/>
      <c r="G961" s="6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spans="2:21" ht="15.75" customHeight="1">
      <c r="B962" s="4"/>
      <c r="C962" s="10"/>
      <c r="D962" s="10"/>
      <c r="E962" s="10"/>
      <c r="F962" s="4"/>
      <c r="G962" s="6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spans="2:21" ht="15.75" customHeight="1">
      <c r="B963" s="4"/>
      <c r="C963" s="10"/>
      <c r="D963" s="10"/>
      <c r="E963" s="10"/>
      <c r="F963" s="4"/>
      <c r="G963" s="6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spans="2:21" ht="15.75" customHeight="1">
      <c r="B964" s="4"/>
      <c r="C964" s="10"/>
      <c r="D964" s="10"/>
      <c r="E964" s="10"/>
      <c r="F964" s="4"/>
      <c r="G964" s="6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spans="2:21" ht="15.75" customHeight="1">
      <c r="B965" s="4"/>
      <c r="C965" s="10"/>
      <c r="D965" s="10"/>
      <c r="E965" s="10"/>
      <c r="F965" s="4"/>
      <c r="G965" s="6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spans="2:21" ht="15.75" customHeight="1">
      <c r="B966" s="4"/>
      <c r="C966" s="10"/>
      <c r="D966" s="10"/>
      <c r="E966" s="10"/>
      <c r="F966" s="4"/>
      <c r="G966" s="6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spans="2:21" ht="15.75" customHeight="1">
      <c r="B967" s="4"/>
      <c r="C967" s="10"/>
      <c r="D967" s="10"/>
      <c r="E967" s="10"/>
      <c r="F967" s="4"/>
      <c r="G967" s="6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spans="2:21" ht="15.75" customHeight="1">
      <c r="B968" s="4"/>
      <c r="C968" s="10"/>
      <c r="D968" s="10"/>
      <c r="E968" s="10"/>
      <c r="F968" s="4"/>
      <c r="G968" s="6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spans="2:21" ht="15.75" customHeight="1">
      <c r="B969" s="4"/>
      <c r="C969" s="10"/>
      <c r="D969" s="10"/>
      <c r="E969" s="10"/>
      <c r="F969" s="4"/>
      <c r="G969" s="6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spans="2:21" ht="15.75" customHeight="1">
      <c r="B970" s="4"/>
      <c r="C970" s="10"/>
      <c r="D970" s="10"/>
      <c r="E970" s="10"/>
      <c r="F970" s="4"/>
      <c r="G970" s="6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spans="2:21" ht="15.75" customHeight="1">
      <c r="B971" s="4"/>
      <c r="C971" s="10"/>
      <c r="D971" s="10"/>
      <c r="E971" s="10"/>
      <c r="F971" s="4"/>
      <c r="G971" s="6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spans="2:21" ht="15.75" customHeight="1">
      <c r="B972" s="4"/>
      <c r="C972" s="10"/>
      <c r="D972" s="10"/>
      <c r="E972" s="10"/>
      <c r="F972" s="4"/>
      <c r="G972" s="6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spans="2:21" ht="15.75" customHeight="1">
      <c r="B973" s="4"/>
      <c r="C973" s="10"/>
      <c r="D973" s="10"/>
      <c r="E973" s="10"/>
      <c r="F973" s="4"/>
      <c r="G973" s="6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spans="2:21" ht="15.75" customHeight="1">
      <c r="B974" s="4"/>
      <c r="C974" s="10"/>
      <c r="D974" s="10"/>
      <c r="E974" s="10"/>
      <c r="F974" s="4"/>
      <c r="G974" s="6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spans="2:21" ht="15.75" customHeight="1">
      <c r="B975" s="4"/>
      <c r="C975" s="10"/>
      <c r="D975" s="10"/>
      <c r="E975" s="10"/>
      <c r="F975" s="4"/>
      <c r="G975" s="6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spans="2:21" ht="15.75" customHeight="1">
      <c r="B976" s="4"/>
      <c r="C976" s="10"/>
      <c r="D976" s="10"/>
      <c r="E976" s="10"/>
      <c r="F976" s="4"/>
      <c r="G976" s="6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spans="2:21" ht="15.75" customHeight="1">
      <c r="B977" s="4"/>
      <c r="C977" s="10"/>
      <c r="D977" s="10"/>
      <c r="E977" s="10"/>
      <c r="F977" s="4"/>
      <c r="G977" s="6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spans="2:21" ht="15.75" customHeight="1">
      <c r="B978" s="4"/>
      <c r="C978" s="10"/>
      <c r="D978" s="10"/>
      <c r="E978" s="10"/>
      <c r="F978" s="4"/>
      <c r="G978" s="6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spans="2:21" ht="15.75" customHeight="1">
      <c r="B979" s="4"/>
      <c r="C979" s="10"/>
      <c r="D979" s="10"/>
      <c r="E979" s="10"/>
      <c r="F979" s="4"/>
      <c r="G979" s="63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spans="2:21" ht="15.75" customHeight="1">
      <c r="B980" s="4"/>
      <c r="C980" s="10"/>
      <c r="D980" s="10"/>
      <c r="E980" s="10"/>
      <c r="F980" s="4"/>
      <c r="G980" s="63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spans="2:21" ht="15.75" customHeight="1">
      <c r="B981" s="4"/>
      <c r="C981" s="10"/>
      <c r="D981" s="10"/>
      <c r="E981" s="10"/>
      <c r="F981" s="4"/>
      <c r="G981" s="63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 spans="2:21" ht="15.75" customHeight="1">
      <c r="B982" s="4"/>
      <c r="C982" s="10"/>
      <c r="D982" s="10"/>
      <c r="E982" s="10"/>
      <c r="F982" s="4"/>
      <c r="G982" s="63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</sheetData>
  <pageMargins left="0.75" right="0.75" top="1" bottom="1" header="0.5" footer="0.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82"/>
  <sheetViews>
    <sheetView zoomScale="115" zoomScaleNormal="115" workbookViewId="0">
      <selection activeCell="D33" sqref="D33"/>
    </sheetView>
  </sheetViews>
  <sheetFormatPr defaultColWidth="11.36328125" defaultRowHeight="15.75" customHeight="1"/>
  <cols>
    <col min="1" max="1" width="13" style="2" customWidth="1"/>
    <col min="2" max="2" width="33.36328125" style="2" customWidth="1"/>
    <col min="3" max="3" width="23.36328125" style="2" bestFit="1" customWidth="1"/>
    <col min="4" max="4" width="22.08984375" style="2" customWidth="1"/>
    <col min="5" max="5" width="15.08984375" style="2" customWidth="1"/>
    <col min="6" max="6" width="26.90625" style="2" customWidth="1"/>
    <col min="7" max="7" width="12.08984375" style="64" customWidth="1"/>
    <col min="8" max="8" width="11.36328125" style="2"/>
    <col min="9" max="9" width="21.08984375" style="2" customWidth="1"/>
    <col min="10" max="10" width="24.6328125" style="2" customWidth="1"/>
    <col min="11" max="11" width="22.6328125" style="2" customWidth="1"/>
    <col min="12" max="16384" width="11.36328125" style="2"/>
  </cols>
  <sheetData>
    <row r="1" spans="1:21" ht="15.75" customHeight="1">
      <c r="A1" s="3" t="s">
        <v>0</v>
      </c>
      <c r="B1" s="2" t="s">
        <v>1</v>
      </c>
      <c r="C1" s="4">
        <v>0</v>
      </c>
      <c r="D1" s="5" t="s">
        <v>2</v>
      </c>
      <c r="E1" s="6"/>
      <c r="F1" s="7"/>
      <c r="G1" s="2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ht="15.75" customHeight="1">
      <c r="A2" s="8"/>
      <c r="B2" s="2" t="s">
        <v>3</v>
      </c>
      <c r="C2" s="69">
        <v>45250</v>
      </c>
      <c r="D2" s="4"/>
      <c r="E2" s="4" t="s">
        <v>60</v>
      </c>
      <c r="F2" s="9">
        <f>'[7]Rate WO+OH'!B3</f>
        <v>2.9899999999999999E-2</v>
      </c>
      <c r="G2" s="2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ht="15.75" customHeight="1">
      <c r="A3" s="6"/>
      <c r="B3" s="10" t="s">
        <v>4</v>
      </c>
      <c r="C3" s="11">
        <f>E28</f>
        <v>0.64400000000000002</v>
      </c>
      <c r="D3" s="4"/>
      <c r="E3" s="10" t="s">
        <v>61</v>
      </c>
      <c r="F3" s="12">
        <v>0.85</v>
      </c>
      <c r="G3" s="2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ht="15.75" customHeight="1">
      <c r="A4" s="6"/>
      <c r="B4" s="10" t="s">
        <v>5</v>
      </c>
      <c r="C4" s="4">
        <v>12</v>
      </c>
      <c r="D4" s="12"/>
      <c r="E4" s="4" t="s">
        <v>62</v>
      </c>
      <c r="F4" s="13">
        <v>0.11</v>
      </c>
      <c r="G4" s="2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ht="15.75" customHeight="1">
      <c r="A5" s="6"/>
      <c r="B5" s="10" t="s">
        <v>7</v>
      </c>
      <c r="C5" s="14">
        <v>0.125</v>
      </c>
      <c r="D5" s="4"/>
      <c r="E5" s="4" t="s">
        <v>63</v>
      </c>
      <c r="F5" s="13">
        <v>0.02</v>
      </c>
      <c r="G5" s="2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15.75" customHeight="1">
      <c r="A6" s="6"/>
      <c r="B6" s="10" t="s">
        <v>8</v>
      </c>
      <c r="C6" s="15">
        <v>0.125</v>
      </c>
      <c r="D6" s="4"/>
      <c r="E6" s="2" t="s">
        <v>6</v>
      </c>
      <c r="F6" s="16">
        <v>30</v>
      </c>
      <c r="G6" s="2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15.75" customHeight="1">
      <c r="A7" s="6"/>
      <c r="B7" s="2" t="s">
        <v>9</v>
      </c>
      <c r="C7" s="17">
        <f>C6-C5</f>
        <v>0</v>
      </c>
      <c r="D7" s="12"/>
      <c r="E7" s="10" t="s">
        <v>64</v>
      </c>
      <c r="F7" s="18">
        <f>CEILING(C4/12,1)</f>
        <v>1</v>
      </c>
      <c r="G7" s="2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ht="15.75" customHeight="1">
      <c r="A8" s="6"/>
      <c r="B8" s="19" t="s">
        <v>10</v>
      </c>
      <c r="C8" s="70">
        <f>PMT(C6/12,C4,-C27,C28,C1)</f>
        <v>10058966.628485229</v>
      </c>
      <c r="D8" s="12"/>
      <c r="E8" s="2" t="s">
        <v>65</v>
      </c>
      <c r="F8" s="20">
        <f>PMT(C5/12,C4,-C27,0,C1)</f>
        <v>29228087.255347937</v>
      </c>
      <c r="G8" s="2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ht="15.75" customHeight="1">
      <c r="A9" s="6"/>
      <c r="B9" s="19" t="s">
        <v>11</v>
      </c>
      <c r="C9" s="7">
        <f>C30-(C27-C28)</f>
        <v>36284319.541822746</v>
      </c>
      <c r="D9" s="22"/>
      <c r="E9" s="6" t="s">
        <v>66</v>
      </c>
      <c r="F9" s="7">
        <f>F11-C27</f>
        <v>22637047.064175248</v>
      </c>
      <c r="G9" s="23"/>
      <c r="H9" s="4"/>
      <c r="I9" s="4"/>
      <c r="K9" s="47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ht="15.75" customHeight="1">
      <c r="A10" s="6"/>
      <c r="B10" s="2" t="s">
        <v>12</v>
      </c>
      <c r="C10" s="23">
        <f>C11-C9</f>
        <v>84423280</v>
      </c>
      <c r="D10" s="12"/>
      <c r="E10" s="4"/>
      <c r="F10" s="23">
        <f>F11-F9</f>
        <v>328100000</v>
      </c>
      <c r="G10" s="23"/>
      <c r="H10" s="4"/>
      <c r="I10" s="4"/>
      <c r="K10" s="48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ht="15.75" customHeight="1">
      <c r="A11" s="6"/>
      <c r="B11" s="2" t="s">
        <v>13</v>
      </c>
      <c r="C11" s="23">
        <f>C8*C4</f>
        <v>120707599.54182275</v>
      </c>
      <c r="D11" s="12"/>
      <c r="E11" s="4"/>
      <c r="F11" s="23">
        <f>F8*C4</f>
        <v>350737047.06417525</v>
      </c>
      <c r="G11" s="23"/>
      <c r="H11" s="4"/>
      <c r="I11" s="4"/>
      <c r="J11" s="4"/>
      <c r="K11" s="48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15.75" customHeight="1">
      <c r="A12" s="6"/>
      <c r="C12" s="23"/>
      <c r="D12" s="12"/>
      <c r="E12" s="2" t="s">
        <v>67</v>
      </c>
      <c r="F12" s="23">
        <v>5</v>
      </c>
      <c r="G12" s="23"/>
      <c r="H12" s="4"/>
      <c r="I12" s="4"/>
      <c r="J12" s="4"/>
      <c r="K12" s="21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ht="15.75" customHeight="1">
      <c r="A13" s="24" t="s">
        <v>14</v>
      </c>
      <c r="B13" s="10" t="s">
        <v>71</v>
      </c>
      <c r="C13" s="25">
        <v>300000000</v>
      </c>
      <c r="D13" s="25">
        <f>C13/1.11*8%</f>
        <v>21621621.62162162</v>
      </c>
      <c r="E13" s="21"/>
      <c r="F13" s="23"/>
      <c r="G13" s="2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s="1" customFormat="1" ht="26">
      <c r="B14" s="26" t="s">
        <v>15</v>
      </c>
      <c r="C14" s="27" t="str">
        <f>CONCATENATE("Total Cost Exclude VAT ",F7," tahun")</f>
        <v>Total Cost Exclude VAT 1 tahun</v>
      </c>
      <c r="D14" s="28"/>
      <c r="E14" s="29"/>
      <c r="F14" s="27"/>
      <c r="G14" s="61"/>
      <c r="I14" s="49"/>
      <c r="J14" s="50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</row>
    <row r="15" spans="1:21" ht="15.75" customHeight="1">
      <c r="B15" s="30" t="s">
        <v>81</v>
      </c>
      <c r="C15" s="71">
        <f>ROUND(C13-D13,-4)</f>
        <v>278380000</v>
      </c>
      <c r="D15" s="10"/>
      <c r="E15" s="31"/>
      <c r="F15" s="31"/>
      <c r="G15" s="31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ht="15.75" customHeight="1">
      <c r="B16" s="10" t="s">
        <v>18</v>
      </c>
      <c r="C16" s="72">
        <v>380000</v>
      </c>
      <c r="D16" s="10"/>
      <c r="E16" s="31"/>
      <c r="F16" s="31"/>
      <c r="G16" s="31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2:21" ht="15.75" customHeight="1">
      <c r="B17" s="4" t="s">
        <v>20</v>
      </c>
      <c r="C17" s="73">
        <f>C15-C16</f>
        <v>278000000</v>
      </c>
      <c r="D17" s="32"/>
      <c r="E17" s="23"/>
      <c r="F17" s="31"/>
      <c r="G17" s="31"/>
      <c r="J17" s="9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2:21" ht="15.75" customHeight="1">
      <c r="B18" s="33" t="s">
        <v>21</v>
      </c>
      <c r="C18" s="31"/>
      <c r="E18" s="31"/>
      <c r="F18" s="31"/>
      <c r="G18" s="31"/>
    </row>
    <row r="19" spans="2:21" ht="15.75" customHeight="1">
      <c r="B19" s="10" t="s">
        <v>22</v>
      </c>
      <c r="C19" s="23">
        <v>100000000</v>
      </c>
      <c r="D19" s="10"/>
      <c r="E19" s="31"/>
      <c r="F19" s="31"/>
      <c r="G19" s="31"/>
      <c r="J19" s="52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2:21" ht="15.75" customHeight="1">
      <c r="B20" s="10" t="s">
        <v>24</v>
      </c>
      <c r="C20" s="34">
        <v>50000000</v>
      </c>
      <c r="D20" s="10"/>
      <c r="E20" s="31"/>
      <c r="F20" s="31"/>
      <c r="G20" s="31"/>
      <c r="H20" s="4"/>
      <c r="I20" s="49"/>
      <c r="J20" s="53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2:21" ht="15.75" customHeight="1">
      <c r="B21" s="4" t="s">
        <v>20</v>
      </c>
      <c r="C21" s="74">
        <f>C19-C20</f>
        <v>50000000</v>
      </c>
      <c r="D21" s="35"/>
      <c r="E21" s="23"/>
      <c r="F21" s="31"/>
      <c r="G21" s="31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2:21" ht="15.75" customHeight="1">
      <c r="B22" s="3" t="s">
        <v>25</v>
      </c>
      <c r="C22" s="23"/>
      <c r="D22" s="10"/>
      <c r="E22" s="23"/>
      <c r="F22" s="23"/>
      <c r="G22" s="23"/>
      <c r="H22" s="4"/>
      <c r="I22" s="4"/>
      <c r="J22" s="23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2:21" ht="15.75" customHeight="1">
      <c r="B23" s="10" t="s">
        <v>22</v>
      </c>
      <c r="C23" s="23">
        <v>100000</v>
      </c>
      <c r="D23" s="10"/>
      <c r="E23" s="23"/>
      <c r="F23" s="84"/>
      <c r="G23" s="23"/>
      <c r="H23" s="4"/>
      <c r="I23" s="4"/>
      <c r="J23" s="4"/>
      <c r="K23" s="5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2:21" ht="15.75" customHeight="1">
      <c r="B24" s="10" t="s">
        <v>24</v>
      </c>
      <c r="C24" s="34">
        <v>0</v>
      </c>
      <c r="D24" s="10"/>
      <c r="E24" s="23"/>
      <c r="F24" s="23"/>
      <c r="G24" s="23"/>
      <c r="H24" s="4"/>
      <c r="I24" s="4"/>
      <c r="J24" s="49"/>
      <c r="K24" s="7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2:21" ht="15.75" customHeight="1">
      <c r="B25" s="4" t="s">
        <v>20</v>
      </c>
      <c r="C25" s="74">
        <f>C23-C24</f>
        <v>100000</v>
      </c>
      <c r="D25" s="35"/>
      <c r="E25" s="23"/>
      <c r="F25" s="23"/>
      <c r="G25" s="23"/>
      <c r="H25" s="4"/>
      <c r="I25" s="4"/>
      <c r="J25" s="4"/>
      <c r="K25" s="21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2:21" ht="15.75" customHeight="1">
      <c r="C26" s="31"/>
      <c r="D26" s="10"/>
      <c r="E26" s="23"/>
      <c r="F26" s="23"/>
      <c r="G26" s="2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2:21" ht="15.75" customHeight="1">
      <c r="B27" s="36" t="s">
        <v>26</v>
      </c>
      <c r="C27" s="73">
        <f>C17+C21+C25</f>
        <v>328100000</v>
      </c>
      <c r="D27" s="10">
        <f>13100000/C27*100%</f>
        <v>3.9926851569643401E-2</v>
      </c>
      <c r="E27" s="23">
        <f>E17+E21+E25</f>
        <v>0</v>
      </c>
      <c r="F27" s="23">
        <f>F17+F21+F25</f>
        <v>0</v>
      </c>
      <c r="G27" s="23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1" ht="15.75" customHeight="1">
      <c r="B28" s="37" t="s">
        <v>27</v>
      </c>
      <c r="C28" s="75">
        <f>E28*(C15+C19)</f>
        <v>243676720</v>
      </c>
      <c r="D28" s="39">
        <v>179276720</v>
      </c>
      <c r="E28" s="60">
        <f>D28/C15</f>
        <v>0.64400000000000002</v>
      </c>
      <c r="F28" s="38"/>
      <c r="G28" s="38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1" ht="15.75" customHeight="1">
      <c r="B29" s="36"/>
      <c r="C29" s="38"/>
      <c r="E29" s="38"/>
      <c r="F29" s="38"/>
      <c r="G29" s="38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1" ht="15.75" customHeight="1">
      <c r="B30" s="36" t="s">
        <v>28</v>
      </c>
      <c r="C30" s="38">
        <f>C8*C4</f>
        <v>120707599.54182275</v>
      </c>
      <c r="D30" s="39"/>
      <c r="E30" s="38"/>
      <c r="F30" s="38"/>
      <c r="G30" s="38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1" ht="15.75" customHeight="1">
      <c r="B31" s="36" t="s">
        <v>29</v>
      </c>
      <c r="C31" s="38">
        <v>1000000</v>
      </c>
      <c r="D31" s="39"/>
      <c r="E31" s="38"/>
      <c r="F31" s="38"/>
      <c r="G31" s="38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2:21" ht="15.75" customHeight="1">
      <c r="B32" s="36" t="s">
        <v>80</v>
      </c>
      <c r="C32" s="76">
        <f>C15*D32</f>
        <v>5567600</v>
      </c>
      <c r="D32" s="10">
        <v>0.02</v>
      </c>
      <c r="E32" s="23"/>
      <c r="F32" s="34"/>
      <c r="G32" s="3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2" ht="15.75" customHeight="1">
      <c r="B33" s="36" t="s">
        <v>30</v>
      </c>
      <c r="C33" s="77">
        <f>(C38*D33)</f>
        <v>3750000</v>
      </c>
      <c r="D33" s="12">
        <v>0.25</v>
      </c>
      <c r="E33" s="23"/>
      <c r="F33" s="23"/>
      <c r="G33" s="23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2" ht="15.75" customHeight="1">
      <c r="B34" s="36" t="s">
        <v>52</v>
      </c>
      <c r="C34" s="78">
        <f>(C27+(C38/D34))*(C5)*F6/360</f>
        <v>3573958.3333333335</v>
      </c>
      <c r="D34" s="10">
        <f>CEILING((C4/12),1)</f>
        <v>1</v>
      </c>
      <c r="E34" s="23"/>
      <c r="F34" s="34"/>
      <c r="G34" s="3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2" ht="15.75" customHeight="1">
      <c r="B35" s="36"/>
      <c r="C35" s="23"/>
      <c r="D35" s="10"/>
      <c r="E35" s="23"/>
      <c r="F35" s="23"/>
      <c r="G35" s="23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2" ht="15.75" customHeight="1">
      <c r="A36" s="33" t="s">
        <v>33</v>
      </c>
      <c r="B36" s="10"/>
      <c r="C36" s="31"/>
      <c r="F36" s="31"/>
      <c r="G36" s="23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ht="15.75" customHeight="1">
      <c r="B37" s="10" t="s">
        <v>34</v>
      </c>
      <c r="C37" s="79">
        <v>15000000</v>
      </c>
      <c r="D37" s="12">
        <f>C37/$C$27</f>
        <v>4.571776897287412E-2</v>
      </c>
      <c r="E37" s="12"/>
      <c r="F37" s="23"/>
      <c r="G37" s="23"/>
      <c r="H37" s="10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ht="15.75" customHeight="1">
      <c r="B38" s="10" t="s">
        <v>35</v>
      </c>
      <c r="C38" s="79">
        <v>15000000</v>
      </c>
      <c r="D38" s="12">
        <f t="shared" ref="D38:D40" si="0">C38/$C$27</f>
        <v>4.571776897287412E-2</v>
      </c>
      <c r="E38" s="12"/>
      <c r="F38" s="23"/>
      <c r="G38" s="23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ht="15.75" customHeight="1">
      <c r="B39" s="10" t="s">
        <v>36</v>
      </c>
      <c r="C39" s="79">
        <v>15000000</v>
      </c>
      <c r="D39" s="12">
        <f>C39/$C$27</f>
        <v>4.571776897287412E-2</v>
      </c>
      <c r="E39" s="12"/>
      <c r="F39" s="23"/>
      <c r="G39" s="23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ht="15.75" customHeight="1">
      <c r="B40" s="10" t="s">
        <v>37</v>
      </c>
      <c r="C40" s="79">
        <v>15000000</v>
      </c>
      <c r="D40" s="12">
        <f t="shared" si="0"/>
        <v>4.571776897287412E-2</v>
      </c>
      <c r="E40" s="12"/>
      <c r="F40" s="23"/>
      <c r="G40" s="23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ht="15.75" customHeight="1">
      <c r="B41" s="36" t="s">
        <v>38</v>
      </c>
      <c r="C41" s="81">
        <f>SUM(C37:C40)</f>
        <v>60000000</v>
      </c>
      <c r="D41" s="10"/>
      <c r="E41" s="10"/>
      <c r="F41" s="23"/>
      <c r="G41" s="23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3" spans="1:22" ht="15.75" customHeight="1">
      <c r="B43" s="10" t="s">
        <v>39</v>
      </c>
      <c r="C43" s="80">
        <f>C41+C30+C34</f>
        <v>184281557.87515607</v>
      </c>
      <c r="D43" s="8"/>
      <c r="E43" s="10"/>
      <c r="F43" s="23"/>
      <c r="G43" s="23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ht="15.75" customHeight="1">
      <c r="B44" s="10" t="s">
        <v>40</v>
      </c>
      <c r="C44" s="79">
        <v>20000000</v>
      </c>
      <c r="D44" s="12">
        <f>C44/$C$27</f>
        <v>6.0957025297165499E-2</v>
      </c>
      <c r="E44" s="12"/>
      <c r="F44" s="23"/>
      <c r="G44" s="23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5.75" customHeight="1">
      <c r="B45" s="10" t="s">
        <v>41</v>
      </c>
      <c r="C45" s="74">
        <f>(C41+C30+C44)/C4</f>
        <v>16725633.295151895</v>
      </c>
      <c r="D45" s="12"/>
      <c r="E45" s="12"/>
      <c r="F45" s="23"/>
      <c r="G45" s="23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ht="15.75" customHeight="1">
      <c r="B46" s="10" t="s">
        <v>42</v>
      </c>
      <c r="C46" s="73">
        <f>ROUND((C43+C44)/C4,-3)</f>
        <v>17023000</v>
      </c>
      <c r="D46" s="10"/>
      <c r="E46" s="10"/>
      <c r="F46" s="23">
        <f>E46*3*3</f>
        <v>0</v>
      </c>
      <c r="G46" s="23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ht="15.75" customHeight="1">
      <c r="B47" s="10"/>
      <c r="C47" s="23"/>
      <c r="D47" s="10"/>
      <c r="E47" s="23"/>
      <c r="F47" s="23"/>
      <c r="G47" s="23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2" ht="15.75" customHeight="1">
      <c r="A48" s="40" t="s">
        <v>43</v>
      </c>
      <c r="B48" s="4"/>
      <c r="C48" s="10"/>
      <c r="D48" s="10"/>
      <c r="E48" s="35"/>
      <c r="F48" s="4"/>
      <c r="G48" s="23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2:21" ht="15.75" customHeight="1">
      <c r="B49" s="41" t="s">
        <v>44</v>
      </c>
      <c r="C49" s="27" t="s">
        <v>45</v>
      </c>
      <c r="D49" s="27" t="s">
        <v>46</v>
      </c>
      <c r="E49" s="27" t="s">
        <v>47</v>
      </c>
      <c r="F49" s="4"/>
      <c r="G49" s="23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2:21" ht="15.75" customHeight="1">
      <c r="B50" s="36" t="s">
        <v>80</v>
      </c>
      <c r="C50" s="34">
        <f>C32+C31</f>
        <v>6567600</v>
      </c>
      <c r="D50" s="23">
        <f>C50/$F$7</f>
        <v>6567600</v>
      </c>
      <c r="E50" s="23">
        <f t="shared" ref="E50:E53" si="1">D50/12</f>
        <v>547300</v>
      </c>
      <c r="F50" s="4"/>
      <c r="G50" s="23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2:21" ht="15.75" customHeight="1">
      <c r="B51" s="36" t="s">
        <v>30</v>
      </c>
      <c r="C51" s="34">
        <f>C33</f>
        <v>3750000</v>
      </c>
      <c r="D51" s="23">
        <f t="shared" ref="D51:D53" si="2">C51/$F$7</f>
        <v>3750000</v>
      </c>
      <c r="E51" s="23">
        <f t="shared" si="1"/>
        <v>312500</v>
      </c>
      <c r="F51" s="4"/>
      <c r="G51" s="23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2:21" ht="15.75" customHeight="1">
      <c r="B52" s="36" t="s">
        <v>48</v>
      </c>
      <c r="C52" s="34">
        <f>C43+C44</f>
        <v>204281557.87515607</v>
      </c>
      <c r="D52" s="23">
        <f t="shared" si="2"/>
        <v>204281557.87515607</v>
      </c>
      <c r="E52" s="23">
        <f t="shared" si="1"/>
        <v>17023463.156263005</v>
      </c>
      <c r="F52" s="4"/>
      <c r="G52" s="23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2:21" ht="15.75" customHeight="1">
      <c r="B53" s="36" t="s">
        <v>49</v>
      </c>
      <c r="C53" s="34">
        <f>C28</f>
        <v>243676720</v>
      </c>
      <c r="D53" s="23">
        <f t="shared" si="2"/>
        <v>243676720</v>
      </c>
      <c r="E53" s="23">
        <f t="shared" si="1"/>
        <v>20306393.333333332</v>
      </c>
      <c r="F53" s="4"/>
      <c r="G53" s="2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2:21" ht="15.75" customHeight="1">
      <c r="B54" s="37" t="s">
        <v>50</v>
      </c>
      <c r="C54" s="42">
        <f>SUM(C50:C53)</f>
        <v>458275877.87515604</v>
      </c>
      <c r="D54" s="42">
        <f>SUM(D50:D53)</f>
        <v>458275877.87515604</v>
      </c>
      <c r="E54" s="42">
        <f t="shared" ref="E54" si="3">SUM(E50:E53)</f>
        <v>38189656.489596337</v>
      </c>
      <c r="F54" s="4"/>
      <c r="G54" s="23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2:21" ht="15.75" customHeight="1">
      <c r="B55" s="43" t="s">
        <v>51</v>
      </c>
      <c r="C55" s="34"/>
      <c r="D55" s="23"/>
      <c r="E55" s="23"/>
      <c r="F55" s="4"/>
      <c r="G55" s="23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2:21" ht="15.75" customHeight="1">
      <c r="B56" s="36" t="s">
        <v>52</v>
      </c>
      <c r="C56" s="44">
        <f>C34</f>
        <v>3573958.3333333335</v>
      </c>
      <c r="D56" s="23">
        <f t="shared" ref="D56:D58" si="4">C56/$F$7</f>
        <v>3573958.3333333335</v>
      </c>
      <c r="E56" s="23">
        <f t="shared" ref="E56:E58" si="5">D56/12</f>
        <v>297829.86111111112</v>
      </c>
      <c r="F56" s="4"/>
      <c r="G56" s="2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2:21" ht="15.75" customHeight="1">
      <c r="B57" s="36" t="s">
        <v>53</v>
      </c>
      <c r="C57" s="44">
        <f>F9</f>
        <v>22637047.064175248</v>
      </c>
      <c r="D57" s="23">
        <f>C57/$F$7</f>
        <v>22637047.064175248</v>
      </c>
      <c r="E57" s="23">
        <f t="shared" si="5"/>
        <v>1886420.5886812706</v>
      </c>
      <c r="F57" s="4"/>
      <c r="G57" s="2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2:21" ht="15.75" customHeight="1">
      <c r="B58" s="36" t="s">
        <v>54</v>
      </c>
      <c r="C58" s="38">
        <f>C27</f>
        <v>328100000</v>
      </c>
      <c r="D58" s="23">
        <f t="shared" si="4"/>
        <v>328100000</v>
      </c>
      <c r="E58" s="23">
        <f t="shared" si="5"/>
        <v>27341666.666666668</v>
      </c>
      <c r="F58" s="4"/>
      <c r="G58" s="23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2:21" ht="15.75" customHeight="1">
      <c r="B59" s="45" t="s">
        <v>55</v>
      </c>
      <c r="C59" s="10"/>
      <c r="D59" s="23"/>
      <c r="E59" s="23"/>
      <c r="F59" s="4"/>
      <c r="G59" s="2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2:21" ht="15.75" customHeight="1">
      <c r="B60" s="10" t="s">
        <v>34</v>
      </c>
      <c r="C60" s="10">
        <f>C37</f>
        <v>15000000</v>
      </c>
      <c r="D60" s="23">
        <f t="shared" ref="D60:D64" si="6">C60/$F$7</f>
        <v>15000000</v>
      </c>
      <c r="E60" s="23">
        <f t="shared" ref="E60:E64" si="7">D60/12</f>
        <v>1250000</v>
      </c>
      <c r="F60" s="4"/>
      <c r="G60" s="23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2:21" ht="15.75" customHeight="1">
      <c r="B61" s="10" t="s">
        <v>35</v>
      </c>
      <c r="C61" s="10">
        <f>C38</f>
        <v>15000000</v>
      </c>
      <c r="D61" s="23">
        <f t="shared" si="6"/>
        <v>15000000</v>
      </c>
      <c r="E61" s="23">
        <f t="shared" si="7"/>
        <v>1250000</v>
      </c>
      <c r="F61" s="4"/>
      <c r="G61" s="23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2:21" ht="15.75" customHeight="1">
      <c r="B62" s="10" t="s">
        <v>36</v>
      </c>
      <c r="C62" s="10">
        <f>C39</f>
        <v>15000000</v>
      </c>
      <c r="D62" s="23">
        <f t="shared" si="6"/>
        <v>15000000</v>
      </c>
      <c r="E62" s="23">
        <f t="shared" si="7"/>
        <v>1250000</v>
      </c>
      <c r="F62" s="4"/>
      <c r="G62" s="23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2:21" ht="15.75" customHeight="1">
      <c r="B63" s="10" t="s">
        <v>37</v>
      </c>
      <c r="C63" s="10">
        <f>C40</f>
        <v>15000000</v>
      </c>
      <c r="D63" s="23">
        <f t="shared" si="6"/>
        <v>15000000</v>
      </c>
      <c r="E63" s="23">
        <f t="shared" si="7"/>
        <v>1250000</v>
      </c>
      <c r="F63" s="4"/>
      <c r="G63" s="23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2:21" ht="15.75" customHeight="1">
      <c r="B64" s="10" t="s">
        <v>40</v>
      </c>
      <c r="C64" s="10">
        <f>C44</f>
        <v>20000000</v>
      </c>
      <c r="D64" s="23">
        <f t="shared" si="6"/>
        <v>20000000</v>
      </c>
      <c r="E64" s="23">
        <f t="shared" si="7"/>
        <v>1666666.6666666667</v>
      </c>
      <c r="F64" s="4"/>
      <c r="G64" s="23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ht="15.75" customHeight="1">
      <c r="B65" s="46" t="s">
        <v>56</v>
      </c>
      <c r="C65" s="37">
        <f>SUM(C56:C64)</f>
        <v>434311005.39750856</v>
      </c>
      <c r="D65" s="37">
        <f t="shared" ref="D65:E65" si="8">SUM(D56:D64)</f>
        <v>434311005.39750856</v>
      </c>
      <c r="E65" s="37">
        <f t="shared" si="8"/>
        <v>36192583.783125713</v>
      </c>
      <c r="F65" s="4"/>
      <c r="G65" s="23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ht="15.75" customHeight="1">
      <c r="B66" s="4"/>
      <c r="C66" s="10"/>
      <c r="D66" s="10"/>
      <c r="E66" s="35"/>
      <c r="F66" s="4"/>
      <c r="G66" s="23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ht="15.75" customHeight="1">
      <c r="B67" s="46" t="s">
        <v>57</v>
      </c>
      <c r="C67" s="82">
        <f>C54-C65</f>
        <v>23964872.477647483</v>
      </c>
      <c r="D67" s="82">
        <f>D54-D65</f>
        <v>23964872.477647483</v>
      </c>
      <c r="E67" s="82">
        <f>E54-E65</f>
        <v>1997072.7064706236</v>
      </c>
      <c r="F67" s="4"/>
      <c r="G67" s="23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ht="15.75" customHeight="1">
      <c r="B68" s="46" t="s">
        <v>58</v>
      </c>
      <c r="C68" s="82">
        <f>(C17-C28)/2+C28</f>
        <v>260838360</v>
      </c>
      <c r="D68" s="37"/>
      <c r="E68" s="37"/>
      <c r="F68" s="4"/>
      <c r="G68" s="23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ht="15.75" customHeight="1">
      <c r="B69" s="46" t="s">
        <v>59</v>
      </c>
      <c r="C69" s="37"/>
      <c r="D69" s="83">
        <f>D67/C68</f>
        <v>9.1876334744810856E-2</v>
      </c>
      <c r="E69" s="37"/>
      <c r="F69" s="4"/>
      <c r="G69" s="23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ht="15.75" customHeight="1">
      <c r="B70" s="46"/>
      <c r="C70" s="37"/>
      <c r="D70" s="55"/>
      <c r="E70" s="37"/>
      <c r="F70" s="4"/>
      <c r="G70" s="23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ht="13">
      <c r="B71" s="56"/>
      <c r="C71" s="10"/>
      <c r="D71" s="10"/>
      <c r="E71" s="10"/>
      <c r="F71" s="4"/>
      <c r="G71" s="23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ht="15.75" customHeight="1">
      <c r="A72" s="4"/>
      <c r="B72" s="6"/>
      <c r="C72" s="10"/>
      <c r="D72" s="10"/>
      <c r="E72" s="10"/>
      <c r="F72" s="4"/>
      <c r="G72" s="63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5.75" customHeight="1">
      <c r="A73" s="4"/>
      <c r="B73" s="4"/>
      <c r="C73" s="10"/>
      <c r="D73" s="10"/>
      <c r="E73" s="10"/>
      <c r="F73" s="4"/>
      <c r="G73" s="23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ht="13">
      <c r="A74" s="4"/>
      <c r="B74" s="51"/>
      <c r="C74" s="10"/>
      <c r="D74" s="10"/>
      <c r="E74" s="10"/>
      <c r="F74" s="4"/>
      <c r="G74" s="23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ht="13">
      <c r="B75" s="1"/>
      <c r="C75" s="10"/>
      <c r="D75" s="10"/>
      <c r="E75" s="10"/>
      <c r="F75" s="4"/>
      <c r="G75" s="65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ht="13">
      <c r="A76" s="4"/>
      <c r="B76" s="51"/>
      <c r="C76" s="10"/>
      <c r="D76" s="10"/>
      <c r="E76" s="10"/>
      <c r="F76" s="4"/>
      <c r="G76" s="23"/>
      <c r="H76" s="23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ht="13">
      <c r="B77" s="51"/>
      <c r="C77" s="10"/>
      <c r="D77" s="10"/>
      <c r="E77" s="10"/>
      <c r="F77" s="4"/>
      <c r="G77" s="63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ht="13">
      <c r="B78" s="4"/>
      <c r="C78" s="8"/>
      <c r="D78" s="8"/>
      <c r="E78" s="10"/>
      <c r="F78" s="4"/>
      <c r="G78" s="62"/>
      <c r="H78" s="4"/>
      <c r="I78" s="68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ht="15.75" customHeight="1">
      <c r="C79" s="57"/>
      <c r="D79" s="57"/>
      <c r="G79" s="63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ht="15.75" customHeight="1">
      <c r="C80" s="57"/>
      <c r="G80" s="63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2:21" ht="15.75" customHeight="1">
      <c r="C81" s="58"/>
      <c r="G81" s="66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2:21" ht="15.75" customHeight="1">
      <c r="C82" s="58"/>
      <c r="D82" s="59"/>
      <c r="G82" s="67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2:21" ht="15.75" customHeight="1">
      <c r="B83" s="4"/>
      <c r="C83" s="8"/>
      <c r="D83" s="8"/>
      <c r="E83" s="10"/>
      <c r="F83" s="4"/>
      <c r="G83" s="23"/>
      <c r="H83" s="21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2:21" ht="15.75" customHeight="1">
      <c r="B84" s="4"/>
      <c r="C84" s="10"/>
      <c r="D84" s="10"/>
      <c r="E84" s="10"/>
      <c r="F84" s="4"/>
      <c r="G84" s="63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2:21" ht="15.75" customHeight="1">
      <c r="B85" s="4"/>
      <c r="C85" s="10"/>
      <c r="D85" s="10"/>
      <c r="E85" s="10"/>
      <c r="F85" s="4"/>
      <c r="G85" s="63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2:21" ht="15.75" customHeight="1">
      <c r="B86" s="4"/>
      <c r="C86" s="10"/>
      <c r="D86" s="10"/>
      <c r="E86" s="10"/>
      <c r="F86" s="4"/>
      <c r="G86" s="63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2:21" ht="15.75" customHeight="1">
      <c r="B87" s="4"/>
      <c r="C87" s="10"/>
      <c r="D87" s="10"/>
      <c r="E87" s="10"/>
      <c r="F87" s="4"/>
      <c r="G87" s="63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2:21" ht="15.75" customHeight="1">
      <c r="B88" s="4"/>
      <c r="C88" s="10"/>
      <c r="D88" s="10"/>
      <c r="E88" s="10"/>
      <c r="F88" s="4"/>
      <c r="G88" s="63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2:21" ht="15.75" customHeight="1">
      <c r="B89" s="4"/>
      <c r="C89" s="10"/>
      <c r="D89" s="10"/>
      <c r="E89" s="10"/>
      <c r="F89" s="4"/>
      <c r="G89" s="63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2:21" ht="15.75" customHeight="1">
      <c r="B90" s="4"/>
      <c r="C90" s="10"/>
      <c r="D90" s="10"/>
      <c r="E90" s="10"/>
      <c r="F90" s="4"/>
      <c r="G90" s="63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2:21" ht="15.75" customHeight="1">
      <c r="B91" s="4"/>
      <c r="C91" s="10"/>
      <c r="D91" s="10"/>
      <c r="E91" s="10"/>
      <c r="F91" s="4"/>
      <c r="G91" s="63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2:21" ht="15.75" customHeight="1">
      <c r="B92" s="4"/>
      <c r="C92" s="10"/>
      <c r="D92" s="10"/>
      <c r="E92" s="10"/>
      <c r="F92" s="4"/>
      <c r="G92" s="63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2:21" ht="15.75" customHeight="1">
      <c r="B93" s="4"/>
      <c r="C93" s="10"/>
      <c r="D93" s="10"/>
      <c r="E93" s="10"/>
      <c r="F93" s="4"/>
      <c r="G93" s="63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2:21" ht="15.75" customHeight="1">
      <c r="B94" s="4"/>
      <c r="C94" s="10"/>
      <c r="D94" s="10"/>
      <c r="E94" s="10"/>
      <c r="F94" s="4"/>
      <c r="G94" s="63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2:21" ht="15.75" customHeight="1">
      <c r="B95" s="4"/>
      <c r="C95" s="10"/>
      <c r="D95" s="10"/>
      <c r="E95" s="10"/>
      <c r="F95" s="4"/>
      <c r="G95" s="63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2:21" ht="15.75" customHeight="1">
      <c r="B96" s="4"/>
      <c r="C96" s="10"/>
      <c r="D96" s="10"/>
      <c r="E96" s="10"/>
      <c r="F96" s="4"/>
      <c r="G96" s="63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2:21" ht="15.75" customHeight="1">
      <c r="B97" s="4"/>
      <c r="C97" s="10"/>
      <c r="D97" s="10"/>
      <c r="E97" s="10"/>
      <c r="F97" s="4"/>
      <c r="G97" s="63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2:21" ht="15.75" customHeight="1">
      <c r="B98" s="4"/>
      <c r="C98" s="10"/>
      <c r="D98" s="10"/>
      <c r="E98" s="10"/>
      <c r="F98" s="4"/>
      <c r="G98" s="63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2:21" ht="15.75" customHeight="1">
      <c r="B99" s="4"/>
      <c r="C99" s="10"/>
      <c r="D99" s="10"/>
      <c r="E99" s="10"/>
      <c r="F99" s="4"/>
      <c r="G99" s="63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2:21" ht="15.75" customHeight="1">
      <c r="B100" s="4"/>
      <c r="C100" s="10"/>
      <c r="D100" s="10"/>
      <c r="E100" s="10"/>
      <c r="F100" s="4"/>
      <c r="G100" s="63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2:21" ht="15.75" customHeight="1">
      <c r="B101" s="4"/>
      <c r="C101" s="10"/>
      <c r="D101" s="10"/>
      <c r="E101" s="10"/>
      <c r="F101" s="4"/>
      <c r="G101" s="63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2:21" ht="15.75" customHeight="1">
      <c r="B102" s="4"/>
      <c r="C102" s="10"/>
      <c r="D102" s="10"/>
      <c r="E102" s="10"/>
      <c r="F102" s="4"/>
      <c r="G102" s="63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2:21" ht="15.75" customHeight="1">
      <c r="B103" s="4"/>
      <c r="C103" s="10"/>
      <c r="D103" s="10"/>
      <c r="E103" s="10"/>
      <c r="F103" s="4"/>
      <c r="G103" s="63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2:21" ht="15.75" customHeight="1">
      <c r="B104" s="4"/>
      <c r="C104" s="10"/>
      <c r="D104" s="10"/>
      <c r="E104" s="10"/>
      <c r="F104" s="4"/>
      <c r="G104" s="63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2:21" ht="15.75" customHeight="1">
      <c r="B105" s="4"/>
      <c r="C105" s="10"/>
      <c r="D105" s="10"/>
      <c r="E105" s="10"/>
      <c r="F105" s="4"/>
      <c r="G105" s="63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2:21" ht="15.75" customHeight="1">
      <c r="B106" s="4"/>
      <c r="C106" s="10"/>
      <c r="D106" s="10"/>
      <c r="E106" s="10"/>
      <c r="F106" s="4"/>
      <c r="G106" s="63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2:21" ht="15.75" customHeight="1">
      <c r="B107" s="4"/>
      <c r="C107" s="10"/>
      <c r="D107" s="10"/>
      <c r="E107" s="10"/>
      <c r="F107" s="4"/>
      <c r="G107" s="63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2:21" ht="15.75" customHeight="1">
      <c r="B108" s="4"/>
      <c r="C108" s="10"/>
      <c r="D108" s="10"/>
      <c r="E108" s="10"/>
      <c r="F108" s="4"/>
      <c r="G108" s="63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2:21" ht="15.75" customHeight="1">
      <c r="B109" s="4"/>
      <c r="C109" s="10"/>
      <c r="D109" s="10"/>
      <c r="E109" s="10"/>
      <c r="F109" s="4"/>
      <c r="G109" s="63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2:21" ht="15.75" customHeight="1">
      <c r="B110" s="4"/>
      <c r="C110" s="10"/>
      <c r="D110" s="10"/>
      <c r="E110" s="10"/>
      <c r="F110" s="4"/>
      <c r="G110" s="63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2:21" ht="15.75" customHeight="1">
      <c r="B111" s="4"/>
      <c r="C111" s="10"/>
      <c r="D111" s="10"/>
      <c r="E111" s="10"/>
      <c r="F111" s="4"/>
      <c r="G111" s="63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2:21" ht="15.75" customHeight="1">
      <c r="B112" s="4"/>
      <c r="C112" s="10"/>
      <c r="D112" s="10"/>
      <c r="E112" s="10"/>
      <c r="F112" s="4"/>
      <c r="G112" s="63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2:21" ht="15.75" customHeight="1">
      <c r="B113" s="4"/>
      <c r="C113" s="10"/>
      <c r="D113" s="10"/>
      <c r="E113" s="10"/>
      <c r="F113" s="4"/>
      <c r="G113" s="63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2:21" ht="15.75" customHeight="1">
      <c r="B114" s="4"/>
      <c r="C114" s="10"/>
      <c r="D114" s="10"/>
      <c r="E114" s="10"/>
      <c r="F114" s="4"/>
      <c r="G114" s="63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2:21" ht="15.75" customHeight="1">
      <c r="B115" s="4"/>
      <c r="C115" s="10"/>
      <c r="D115" s="10"/>
      <c r="E115" s="10"/>
      <c r="F115" s="4"/>
      <c r="G115" s="63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2:21" ht="15.75" customHeight="1">
      <c r="B116" s="4"/>
      <c r="C116" s="10"/>
      <c r="D116" s="10"/>
      <c r="E116" s="10"/>
      <c r="F116" s="4"/>
      <c r="G116" s="63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2:21" ht="15.75" customHeight="1">
      <c r="B117" s="4"/>
      <c r="C117" s="10"/>
      <c r="D117" s="10"/>
      <c r="E117" s="10"/>
      <c r="F117" s="4"/>
      <c r="G117" s="63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2:21" ht="15.75" customHeight="1">
      <c r="B118" s="4"/>
      <c r="C118" s="10"/>
      <c r="D118" s="10"/>
      <c r="E118" s="10"/>
      <c r="F118" s="4"/>
      <c r="G118" s="63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2:21" ht="15.75" customHeight="1">
      <c r="B119" s="4"/>
      <c r="C119" s="10"/>
      <c r="D119" s="10"/>
      <c r="E119" s="10"/>
      <c r="F119" s="4"/>
      <c r="G119" s="63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2:21" ht="15.75" customHeight="1">
      <c r="B120" s="4"/>
      <c r="C120" s="10"/>
      <c r="D120" s="10"/>
      <c r="E120" s="10"/>
      <c r="F120" s="4"/>
      <c r="G120" s="63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2:21" ht="15.75" customHeight="1">
      <c r="B121" s="4"/>
      <c r="C121" s="10"/>
      <c r="D121" s="10"/>
      <c r="E121" s="10"/>
      <c r="F121" s="4"/>
      <c r="G121" s="63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2:21" ht="15.75" customHeight="1">
      <c r="B122" s="4"/>
      <c r="C122" s="10"/>
      <c r="D122" s="10"/>
      <c r="E122" s="10"/>
      <c r="F122" s="4"/>
      <c r="G122" s="63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2:21" ht="15.75" customHeight="1">
      <c r="B123" s="4"/>
      <c r="C123" s="10"/>
      <c r="D123" s="10"/>
      <c r="E123" s="10"/>
      <c r="F123" s="4"/>
      <c r="G123" s="63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2:21" ht="15.75" customHeight="1">
      <c r="B124" s="4"/>
      <c r="C124" s="10"/>
      <c r="D124" s="10"/>
      <c r="E124" s="10"/>
      <c r="F124" s="4"/>
      <c r="G124" s="63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2:21" ht="15.75" customHeight="1">
      <c r="B125" s="4"/>
      <c r="C125" s="10"/>
      <c r="D125" s="10"/>
      <c r="E125" s="10"/>
      <c r="F125" s="4"/>
      <c r="G125" s="63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2:21" ht="15.75" customHeight="1">
      <c r="B126" s="4"/>
      <c r="C126" s="10"/>
      <c r="D126" s="10"/>
      <c r="E126" s="10"/>
      <c r="F126" s="4"/>
      <c r="G126" s="63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2:21" ht="15.75" customHeight="1">
      <c r="B127" s="4"/>
      <c r="C127" s="10"/>
      <c r="D127" s="10"/>
      <c r="E127" s="10"/>
      <c r="F127" s="4"/>
      <c r="G127" s="63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2:21" ht="15.75" customHeight="1">
      <c r="B128" s="4"/>
      <c r="C128" s="10"/>
      <c r="D128" s="10"/>
      <c r="E128" s="10"/>
      <c r="F128" s="4"/>
      <c r="G128" s="63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2:21" ht="15.75" customHeight="1">
      <c r="B129" s="4"/>
      <c r="C129" s="10"/>
      <c r="D129" s="10"/>
      <c r="E129" s="10"/>
      <c r="F129" s="4"/>
      <c r="G129" s="63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2:21" ht="15.75" customHeight="1">
      <c r="B130" s="4"/>
      <c r="C130" s="10"/>
      <c r="D130" s="10"/>
      <c r="E130" s="10"/>
      <c r="F130" s="4"/>
      <c r="G130" s="63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2:21" ht="15.75" customHeight="1">
      <c r="B131" s="4"/>
      <c r="C131" s="10"/>
      <c r="D131" s="10"/>
      <c r="E131" s="10"/>
      <c r="F131" s="4"/>
      <c r="G131" s="63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2:21" ht="15.75" customHeight="1">
      <c r="B132" s="4"/>
      <c r="C132" s="10"/>
      <c r="D132" s="10"/>
      <c r="E132" s="10"/>
      <c r="F132" s="4"/>
      <c r="G132" s="63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2:21" ht="15.75" customHeight="1">
      <c r="B133" s="4"/>
      <c r="C133" s="10"/>
      <c r="D133" s="10"/>
      <c r="E133" s="10"/>
      <c r="F133" s="4"/>
      <c r="G133" s="63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2:21" ht="15.75" customHeight="1">
      <c r="B134" s="4"/>
      <c r="C134" s="10"/>
      <c r="D134" s="10"/>
      <c r="E134" s="10"/>
      <c r="F134" s="4"/>
      <c r="G134" s="63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2:21" ht="15.75" customHeight="1">
      <c r="B135" s="4"/>
      <c r="C135" s="10"/>
      <c r="D135" s="10"/>
      <c r="E135" s="10"/>
      <c r="F135" s="4"/>
      <c r="G135" s="63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2:21" ht="15.75" customHeight="1">
      <c r="B136" s="4"/>
      <c r="C136" s="10"/>
      <c r="D136" s="10"/>
      <c r="E136" s="10"/>
      <c r="F136" s="4"/>
      <c r="G136" s="63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2:21" ht="15.75" customHeight="1">
      <c r="B137" s="4"/>
      <c r="C137" s="10"/>
      <c r="D137" s="10"/>
      <c r="E137" s="10"/>
      <c r="F137" s="4"/>
      <c r="G137" s="63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2:21" ht="15.75" customHeight="1">
      <c r="B138" s="4"/>
      <c r="C138" s="10"/>
      <c r="D138" s="10"/>
      <c r="E138" s="10"/>
      <c r="F138" s="4"/>
      <c r="G138" s="63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2:21" ht="15.75" customHeight="1">
      <c r="B139" s="4"/>
      <c r="C139" s="10"/>
      <c r="D139" s="10"/>
      <c r="E139" s="10"/>
      <c r="F139" s="4"/>
      <c r="G139" s="63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2:21" ht="15.75" customHeight="1">
      <c r="B140" s="4"/>
      <c r="C140" s="10"/>
      <c r="D140" s="10"/>
      <c r="E140" s="10"/>
      <c r="F140" s="4"/>
      <c r="G140" s="63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2:21" ht="15.75" customHeight="1">
      <c r="B141" s="4"/>
      <c r="C141" s="10"/>
      <c r="D141" s="10"/>
      <c r="E141" s="10"/>
      <c r="F141" s="4"/>
      <c r="G141" s="63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2:21" ht="15.75" customHeight="1">
      <c r="B142" s="4"/>
      <c r="C142" s="10"/>
      <c r="D142" s="10"/>
      <c r="E142" s="10"/>
      <c r="F142" s="4"/>
      <c r="G142" s="63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2:21" ht="15.75" customHeight="1">
      <c r="B143" s="4"/>
      <c r="C143" s="10"/>
      <c r="D143" s="10"/>
      <c r="E143" s="10"/>
      <c r="F143" s="4"/>
      <c r="G143" s="63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2:21" ht="15.75" customHeight="1">
      <c r="B144" s="4"/>
      <c r="C144" s="10"/>
      <c r="D144" s="10"/>
      <c r="E144" s="10"/>
      <c r="F144" s="4"/>
      <c r="G144" s="63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2:21" ht="15.75" customHeight="1">
      <c r="B145" s="4"/>
      <c r="C145" s="10"/>
      <c r="D145" s="10"/>
      <c r="E145" s="10"/>
      <c r="F145" s="4"/>
      <c r="G145" s="63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2:21" ht="15.75" customHeight="1">
      <c r="B146" s="4"/>
      <c r="C146" s="10"/>
      <c r="D146" s="10"/>
      <c r="E146" s="10"/>
      <c r="F146" s="4"/>
      <c r="G146" s="63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2:21" ht="15.75" customHeight="1">
      <c r="B147" s="4"/>
      <c r="C147" s="10"/>
      <c r="D147" s="10"/>
      <c r="E147" s="10"/>
      <c r="F147" s="4"/>
      <c r="G147" s="63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2:21" ht="15.75" customHeight="1">
      <c r="B148" s="4"/>
      <c r="C148" s="10"/>
      <c r="D148" s="10"/>
      <c r="E148" s="10"/>
      <c r="F148" s="4"/>
      <c r="G148" s="63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2:21" ht="15.75" customHeight="1">
      <c r="B149" s="4"/>
      <c r="C149" s="10"/>
      <c r="D149" s="10"/>
      <c r="E149" s="10"/>
      <c r="F149" s="4"/>
      <c r="G149" s="63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2:21" ht="15.75" customHeight="1">
      <c r="B150" s="4"/>
      <c r="C150" s="10"/>
      <c r="D150" s="10"/>
      <c r="E150" s="10"/>
      <c r="F150" s="4"/>
      <c r="G150" s="63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2:21" ht="15.75" customHeight="1">
      <c r="B151" s="4"/>
      <c r="C151" s="10"/>
      <c r="D151" s="10"/>
      <c r="E151" s="10"/>
      <c r="F151" s="4"/>
      <c r="G151" s="63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2:21" ht="15.75" customHeight="1">
      <c r="B152" s="4"/>
      <c r="C152" s="10"/>
      <c r="D152" s="10"/>
      <c r="E152" s="10"/>
      <c r="F152" s="4"/>
      <c r="G152" s="63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2:21" ht="15.75" customHeight="1">
      <c r="B153" s="4"/>
      <c r="C153" s="10"/>
      <c r="D153" s="10"/>
      <c r="E153" s="10"/>
      <c r="F153" s="4"/>
      <c r="G153" s="63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2:21" ht="15.75" customHeight="1">
      <c r="B154" s="4"/>
      <c r="C154" s="10"/>
      <c r="D154" s="10"/>
      <c r="E154" s="10"/>
      <c r="F154" s="4"/>
      <c r="G154" s="63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2:21" ht="15.75" customHeight="1">
      <c r="B155" s="4"/>
      <c r="C155" s="10"/>
      <c r="D155" s="10"/>
      <c r="E155" s="10"/>
      <c r="F155" s="4"/>
      <c r="G155" s="63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2:21" ht="15.75" customHeight="1">
      <c r="B156" s="4"/>
      <c r="C156" s="10"/>
      <c r="D156" s="10"/>
      <c r="E156" s="10"/>
      <c r="F156" s="4"/>
      <c r="G156" s="63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2:21" ht="15.75" customHeight="1">
      <c r="B157" s="4"/>
      <c r="C157" s="10"/>
      <c r="D157" s="10"/>
      <c r="E157" s="10"/>
      <c r="F157" s="4"/>
      <c r="G157" s="63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2:21" ht="15.75" customHeight="1">
      <c r="B158" s="4"/>
      <c r="C158" s="10"/>
      <c r="D158" s="10"/>
      <c r="E158" s="10"/>
      <c r="F158" s="4"/>
      <c r="G158" s="63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2:21" ht="15.75" customHeight="1">
      <c r="B159" s="4"/>
      <c r="C159" s="10"/>
      <c r="D159" s="10"/>
      <c r="E159" s="10"/>
      <c r="F159" s="4"/>
      <c r="G159" s="63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2:21" ht="15.75" customHeight="1">
      <c r="B160" s="4"/>
      <c r="C160" s="10"/>
      <c r="D160" s="10"/>
      <c r="E160" s="10"/>
      <c r="F160" s="4"/>
      <c r="G160" s="63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2:21" ht="15.75" customHeight="1">
      <c r="B161" s="4"/>
      <c r="C161" s="10"/>
      <c r="D161" s="10"/>
      <c r="E161" s="10"/>
      <c r="F161" s="4"/>
      <c r="G161" s="63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2:21" ht="15.75" customHeight="1">
      <c r="B162" s="4"/>
      <c r="C162" s="10"/>
      <c r="D162" s="10"/>
      <c r="E162" s="10"/>
      <c r="F162" s="4"/>
      <c r="G162" s="63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2:21" ht="15.75" customHeight="1">
      <c r="B163" s="4"/>
      <c r="C163" s="10"/>
      <c r="D163" s="10"/>
      <c r="E163" s="10"/>
      <c r="F163" s="4"/>
      <c r="G163" s="63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2:21" ht="15.75" customHeight="1">
      <c r="B164" s="4"/>
      <c r="C164" s="10"/>
      <c r="D164" s="10"/>
      <c r="E164" s="10"/>
      <c r="F164" s="4"/>
      <c r="G164" s="63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2:21" ht="15.75" customHeight="1">
      <c r="B165" s="4"/>
      <c r="C165" s="10"/>
      <c r="D165" s="10"/>
      <c r="E165" s="10"/>
      <c r="F165" s="4"/>
      <c r="G165" s="63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2:21" ht="15.75" customHeight="1">
      <c r="B166" s="4"/>
      <c r="C166" s="10"/>
      <c r="D166" s="10"/>
      <c r="E166" s="10"/>
      <c r="F166" s="4"/>
      <c r="G166" s="63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2:21" ht="15.75" customHeight="1">
      <c r="B167" s="4"/>
      <c r="C167" s="10"/>
      <c r="D167" s="10"/>
      <c r="E167" s="10"/>
      <c r="F167" s="4"/>
      <c r="G167" s="63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2:21" ht="15.75" customHeight="1">
      <c r="B168" s="4"/>
      <c r="C168" s="10"/>
      <c r="D168" s="10"/>
      <c r="E168" s="10"/>
      <c r="F168" s="4"/>
      <c r="G168" s="63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2:21" ht="15.75" customHeight="1">
      <c r="B169" s="4"/>
      <c r="C169" s="10"/>
      <c r="D169" s="10"/>
      <c r="E169" s="10"/>
      <c r="F169" s="4"/>
      <c r="G169" s="63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2:21" ht="15.75" customHeight="1">
      <c r="B170" s="4"/>
      <c r="C170" s="10"/>
      <c r="D170" s="10"/>
      <c r="E170" s="10"/>
      <c r="F170" s="4"/>
      <c r="G170" s="63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2:21" ht="15.75" customHeight="1">
      <c r="B171" s="4"/>
      <c r="C171" s="10"/>
      <c r="D171" s="10"/>
      <c r="E171" s="10"/>
      <c r="F171" s="4"/>
      <c r="G171" s="63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2:21" ht="15.75" customHeight="1">
      <c r="B172" s="4"/>
      <c r="C172" s="10"/>
      <c r="D172" s="10"/>
      <c r="E172" s="10"/>
      <c r="F172" s="4"/>
      <c r="G172" s="63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2:21" ht="15.75" customHeight="1">
      <c r="B173" s="4"/>
      <c r="C173" s="10"/>
      <c r="D173" s="10"/>
      <c r="E173" s="10"/>
      <c r="F173" s="4"/>
      <c r="G173" s="63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2:21" ht="15.75" customHeight="1">
      <c r="B174" s="4"/>
      <c r="C174" s="10"/>
      <c r="D174" s="10"/>
      <c r="E174" s="10"/>
      <c r="F174" s="4"/>
      <c r="G174" s="63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2:21" ht="15.75" customHeight="1">
      <c r="B175" s="4"/>
      <c r="C175" s="10"/>
      <c r="D175" s="10"/>
      <c r="E175" s="10"/>
      <c r="F175" s="4"/>
      <c r="G175" s="63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2:21" ht="15.75" customHeight="1">
      <c r="B176" s="4"/>
      <c r="C176" s="10"/>
      <c r="D176" s="10"/>
      <c r="E176" s="10"/>
      <c r="F176" s="4"/>
      <c r="G176" s="63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2:21" ht="15.75" customHeight="1">
      <c r="B177" s="4"/>
      <c r="C177" s="10"/>
      <c r="D177" s="10"/>
      <c r="E177" s="10"/>
      <c r="F177" s="4"/>
      <c r="G177" s="63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2:21" ht="15.75" customHeight="1">
      <c r="B178" s="4"/>
      <c r="C178" s="10"/>
      <c r="D178" s="10"/>
      <c r="E178" s="10"/>
      <c r="F178" s="4"/>
      <c r="G178" s="63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2:21" ht="15.75" customHeight="1">
      <c r="B179" s="4"/>
      <c r="C179" s="10"/>
      <c r="D179" s="10"/>
      <c r="E179" s="10"/>
      <c r="F179" s="4"/>
      <c r="G179" s="63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2:21" ht="15.75" customHeight="1">
      <c r="B180" s="4"/>
      <c r="C180" s="10"/>
      <c r="D180" s="10"/>
      <c r="E180" s="10"/>
      <c r="F180" s="4"/>
      <c r="G180" s="63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2:21" ht="15.75" customHeight="1">
      <c r="B181" s="4"/>
      <c r="C181" s="10"/>
      <c r="D181" s="10"/>
      <c r="E181" s="10"/>
      <c r="F181" s="4"/>
      <c r="G181" s="63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2:21" ht="15.75" customHeight="1">
      <c r="B182" s="4"/>
      <c r="C182" s="10"/>
      <c r="D182" s="10"/>
      <c r="E182" s="10"/>
      <c r="F182" s="4"/>
      <c r="G182" s="63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2:21" ht="15.75" customHeight="1">
      <c r="B183" s="4"/>
      <c r="C183" s="10"/>
      <c r="D183" s="10"/>
      <c r="E183" s="10"/>
      <c r="F183" s="4"/>
      <c r="G183" s="63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2:21" ht="15.75" customHeight="1">
      <c r="B184" s="4"/>
      <c r="C184" s="10"/>
      <c r="D184" s="10"/>
      <c r="E184" s="10"/>
      <c r="F184" s="4"/>
      <c r="G184" s="63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2:21" ht="15.75" customHeight="1">
      <c r="B185" s="4"/>
      <c r="C185" s="10"/>
      <c r="D185" s="10"/>
      <c r="E185" s="10"/>
      <c r="F185" s="4"/>
      <c r="G185" s="63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2:21" ht="15.75" customHeight="1">
      <c r="B186" s="4"/>
      <c r="C186" s="10"/>
      <c r="D186" s="10"/>
      <c r="E186" s="10"/>
      <c r="F186" s="4"/>
      <c r="G186" s="63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2:21" ht="15.75" customHeight="1">
      <c r="B187" s="4"/>
      <c r="C187" s="10"/>
      <c r="D187" s="10"/>
      <c r="E187" s="10"/>
      <c r="F187" s="4"/>
      <c r="G187" s="63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2:21" ht="15.75" customHeight="1">
      <c r="B188" s="4"/>
      <c r="C188" s="10"/>
      <c r="D188" s="10"/>
      <c r="E188" s="10"/>
      <c r="F188" s="4"/>
      <c r="G188" s="63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2:21" ht="15.75" customHeight="1">
      <c r="B189" s="4"/>
      <c r="C189" s="10"/>
      <c r="D189" s="10"/>
      <c r="E189" s="10"/>
      <c r="F189" s="4"/>
      <c r="G189" s="63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2:21" ht="15.75" customHeight="1">
      <c r="B190" s="4"/>
      <c r="C190" s="10"/>
      <c r="D190" s="10"/>
      <c r="E190" s="10"/>
      <c r="F190" s="4"/>
      <c r="G190" s="63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2:21" ht="15.75" customHeight="1">
      <c r="B191" s="4"/>
      <c r="C191" s="10"/>
      <c r="D191" s="10"/>
      <c r="E191" s="10"/>
      <c r="F191" s="4"/>
      <c r="G191" s="63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2:21" ht="15.75" customHeight="1">
      <c r="B192" s="4"/>
      <c r="C192" s="10"/>
      <c r="D192" s="10"/>
      <c r="E192" s="10"/>
      <c r="F192" s="4"/>
      <c r="G192" s="63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2:21" ht="15.75" customHeight="1">
      <c r="B193" s="4"/>
      <c r="C193" s="10"/>
      <c r="D193" s="10"/>
      <c r="E193" s="10"/>
      <c r="F193" s="4"/>
      <c r="G193" s="63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2:21" ht="15.75" customHeight="1">
      <c r="B194" s="4"/>
      <c r="C194" s="10"/>
      <c r="D194" s="10"/>
      <c r="E194" s="10"/>
      <c r="F194" s="4"/>
      <c r="G194" s="63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2:21" ht="15.75" customHeight="1">
      <c r="B195" s="4"/>
      <c r="C195" s="10"/>
      <c r="D195" s="10"/>
      <c r="E195" s="10"/>
      <c r="F195" s="4"/>
      <c r="G195" s="63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2:21" ht="15.75" customHeight="1">
      <c r="B196" s="4"/>
      <c r="C196" s="10"/>
      <c r="D196" s="10"/>
      <c r="E196" s="10"/>
      <c r="F196" s="4"/>
      <c r="G196" s="63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2:21" ht="15.75" customHeight="1">
      <c r="B197" s="4"/>
      <c r="C197" s="10"/>
      <c r="D197" s="10"/>
      <c r="E197" s="10"/>
      <c r="F197" s="4"/>
      <c r="G197" s="63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2:21" ht="15.75" customHeight="1">
      <c r="B198" s="4"/>
      <c r="C198" s="10"/>
      <c r="D198" s="10"/>
      <c r="E198" s="10"/>
      <c r="F198" s="4"/>
      <c r="G198" s="63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2:21" ht="15.75" customHeight="1">
      <c r="B199" s="4"/>
      <c r="C199" s="10"/>
      <c r="D199" s="10"/>
      <c r="E199" s="10"/>
      <c r="F199" s="4"/>
      <c r="G199" s="63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2:21" ht="15.75" customHeight="1">
      <c r="B200" s="4"/>
      <c r="C200" s="10"/>
      <c r="D200" s="10"/>
      <c r="E200" s="10"/>
      <c r="F200" s="4"/>
      <c r="G200" s="63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2:21" ht="15.75" customHeight="1">
      <c r="B201" s="4"/>
      <c r="C201" s="10"/>
      <c r="D201" s="10"/>
      <c r="E201" s="10"/>
      <c r="F201" s="4"/>
      <c r="G201" s="63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pans="2:21" ht="15.75" customHeight="1">
      <c r="B202" s="4"/>
      <c r="C202" s="10"/>
      <c r="D202" s="10"/>
      <c r="E202" s="10"/>
      <c r="F202" s="4"/>
      <c r="G202" s="63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2:21" ht="15.75" customHeight="1">
      <c r="B203" s="4"/>
      <c r="C203" s="10"/>
      <c r="D203" s="10"/>
      <c r="E203" s="10"/>
      <c r="F203" s="4"/>
      <c r="G203" s="63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2:21" ht="15.75" customHeight="1">
      <c r="B204" s="4"/>
      <c r="C204" s="10"/>
      <c r="D204" s="10"/>
      <c r="E204" s="10"/>
      <c r="F204" s="4"/>
      <c r="G204" s="63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2:21" ht="15.75" customHeight="1">
      <c r="B205" s="4"/>
      <c r="C205" s="10"/>
      <c r="D205" s="10"/>
      <c r="E205" s="10"/>
      <c r="F205" s="4"/>
      <c r="G205" s="63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2:21" ht="15.75" customHeight="1">
      <c r="B206" s="4"/>
      <c r="C206" s="10"/>
      <c r="D206" s="10"/>
      <c r="E206" s="10"/>
      <c r="F206" s="4"/>
      <c r="G206" s="6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2:21" ht="15.75" customHeight="1">
      <c r="B207" s="4"/>
      <c r="C207" s="10"/>
      <c r="D207" s="10"/>
      <c r="E207" s="10"/>
      <c r="F207" s="4"/>
      <c r="G207" s="6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2:21" ht="15.75" customHeight="1">
      <c r="B208" s="4"/>
      <c r="C208" s="10"/>
      <c r="D208" s="10"/>
      <c r="E208" s="10"/>
      <c r="F208" s="4"/>
      <c r="G208" s="6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2:21" ht="15.75" customHeight="1">
      <c r="B209" s="4"/>
      <c r="C209" s="10"/>
      <c r="D209" s="10"/>
      <c r="E209" s="10"/>
      <c r="F209" s="4"/>
      <c r="G209" s="6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2:21" ht="15.75" customHeight="1">
      <c r="B210" s="4"/>
      <c r="C210" s="10"/>
      <c r="D210" s="10"/>
      <c r="E210" s="10"/>
      <c r="F210" s="4"/>
      <c r="G210" s="6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2:21" ht="15.75" customHeight="1">
      <c r="B211" s="4"/>
      <c r="C211" s="10"/>
      <c r="D211" s="10"/>
      <c r="E211" s="10"/>
      <c r="F211" s="4"/>
      <c r="G211" s="6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spans="2:21" ht="15.75" customHeight="1">
      <c r="B212" s="4"/>
      <c r="C212" s="10"/>
      <c r="D212" s="10"/>
      <c r="E212" s="10"/>
      <c r="F212" s="4"/>
      <c r="G212" s="6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2:21" ht="15.75" customHeight="1">
      <c r="B213" s="4"/>
      <c r="C213" s="10"/>
      <c r="D213" s="10"/>
      <c r="E213" s="10"/>
      <c r="F213" s="4"/>
      <c r="G213" s="6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2:21" ht="15.75" customHeight="1">
      <c r="B214" s="4"/>
      <c r="C214" s="10"/>
      <c r="D214" s="10"/>
      <c r="E214" s="10"/>
      <c r="F214" s="4"/>
      <c r="G214" s="6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2:21" ht="15.75" customHeight="1">
      <c r="B215" s="4"/>
      <c r="C215" s="10"/>
      <c r="D215" s="10"/>
      <c r="E215" s="10"/>
      <c r="F215" s="4"/>
      <c r="G215" s="6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2:21" ht="15.75" customHeight="1">
      <c r="B216" s="4"/>
      <c r="C216" s="10"/>
      <c r="D216" s="10"/>
      <c r="E216" s="10"/>
      <c r="F216" s="4"/>
      <c r="G216" s="6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2:21" ht="15.75" customHeight="1">
      <c r="B217" s="4"/>
      <c r="C217" s="10"/>
      <c r="D217" s="10"/>
      <c r="E217" s="10"/>
      <c r="F217" s="4"/>
      <c r="G217" s="6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2:21" ht="15.75" customHeight="1">
      <c r="B218" s="4"/>
      <c r="C218" s="10"/>
      <c r="D218" s="10"/>
      <c r="E218" s="10"/>
      <c r="F218" s="4"/>
      <c r="G218" s="6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2:21" ht="15.75" customHeight="1">
      <c r="B219" s="4"/>
      <c r="C219" s="10"/>
      <c r="D219" s="10"/>
      <c r="E219" s="10"/>
      <c r="F219" s="4"/>
      <c r="G219" s="6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2:21" ht="15.75" customHeight="1">
      <c r="B220" s="4"/>
      <c r="C220" s="10"/>
      <c r="D220" s="10"/>
      <c r="E220" s="10"/>
      <c r="F220" s="4"/>
      <c r="G220" s="6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2:21" ht="15.75" customHeight="1">
      <c r="B221" s="4"/>
      <c r="C221" s="10"/>
      <c r="D221" s="10"/>
      <c r="E221" s="10"/>
      <c r="F221" s="4"/>
      <c r="G221" s="6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2:21" ht="15.75" customHeight="1">
      <c r="B222" s="4"/>
      <c r="C222" s="10"/>
      <c r="D222" s="10"/>
      <c r="E222" s="10"/>
      <c r="F222" s="4"/>
      <c r="G222" s="6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2:21" ht="15.75" customHeight="1">
      <c r="B223" s="4"/>
      <c r="C223" s="10"/>
      <c r="D223" s="10"/>
      <c r="E223" s="10"/>
      <c r="F223" s="4"/>
      <c r="G223" s="6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spans="2:21" ht="15.75" customHeight="1">
      <c r="B224" s="4"/>
      <c r="C224" s="10"/>
      <c r="D224" s="10"/>
      <c r="E224" s="10"/>
      <c r="F224" s="4"/>
      <c r="G224" s="6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spans="2:21" ht="15.75" customHeight="1">
      <c r="B225" s="4"/>
      <c r="C225" s="10"/>
      <c r="D225" s="10"/>
      <c r="E225" s="10"/>
      <c r="F225" s="4"/>
      <c r="G225" s="6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2:21" ht="15.75" customHeight="1">
      <c r="B226" s="4"/>
      <c r="C226" s="10"/>
      <c r="D226" s="10"/>
      <c r="E226" s="10"/>
      <c r="F226" s="4"/>
      <c r="G226" s="6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2:21" ht="15.75" customHeight="1">
      <c r="B227" s="4"/>
      <c r="C227" s="10"/>
      <c r="D227" s="10"/>
      <c r="E227" s="10"/>
      <c r="F227" s="4"/>
      <c r="G227" s="6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2:21" ht="15.75" customHeight="1">
      <c r="B228" s="4"/>
      <c r="C228" s="10"/>
      <c r="D228" s="10"/>
      <c r="E228" s="10"/>
      <c r="F228" s="4"/>
      <c r="G228" s="6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2:21" ht="15.75" customHeight="1">
      <c r="B229" s="4"/>
      <c r="C229" s="10"/>
      <c r="D229" s="10"/>
      <c r="E229" s="10"/>
      <c r="F229" s="4"/>
      <c r="G229" s="6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2:21" ht="15.75" customHeight="1">
      <c r="B230" s="4"/>
      <c r="C230" s="10"/>
      <c r="D230" s="10"/>
      <c r="E230" s="10"/>
      <c r="F230" s="4"/>
      <c r="G230" s="6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2:21" ht="15.75" customHeight="1">
      <c r="B231" s="4"/>
      <c r="C231" s="10"/>
      <c r="D231" s="10"/>
      <c r="E231" s="10"/>
      <c r="F231" s="4"/>
      <c r="G231" s="6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2:21" ht="15.75" customHeight="1">
      <c r="B232" s="4"/>
      <c r="C232" s="10"/>
      <c r="D232" s="10"/>
      <c r="E232" s="10"/>
      <c r="F232" s="4"/>
      <c r="G232" s="6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2:21" ht="15.75" customHeight="1">
      <c r="B233" s="4"/>
      <c r="C233" s="10"/>
      <c r="D233" s="10"/>
      <c r="E233" s="10"/>
      <c r="F233" s="4"/>
      <c r="G233" s="6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2:21" ht="15.75" customHeight="1">
      <c r="B234" s="4"/>
      <c r="C234" s="10"/>
      <c r="D234" s="10"/>
      <c r="E234" s="10"/>
      <c r="F234" s="4"/>
      <c r="G234" s="6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2:21" ht="15.75" customHeight="1">
      <c r="B235" s="4"/>
      <c r="C235" s="10"/>
      <c r="D235" s="10"/>
      <c r="E235" s="10"/>
      <c r="F235" s="4"/>
      <c r="G235" s="6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2:21" ht="15.75" customHeight="1">
      <c r="B236" s="4"/>
      <c r="C236" s="10"/>
      <c r="D236" s="10"/>
      <c r="E236" s="10"/>
      <c r="F236" s="4"/>
      <c r="G236" s="6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2:21" ht="15.75" customHeight="1">
      <c r="B237" s="4"/>
      <c r="C237" s="10"/>
      <c r="D237" s="10"/>
      <c r="E237" s="10"/>
      <c r="F237" s="4"/>
      <c r="G237" s="6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2:21" ht="15.75" customHeight="1">
      <c r="B238" s="4"/>
      <c r="C238" s="10"/>
      <c r="D238" s="10"/>
      <c r="E238" s="10"/>
      <c r="F238" s="4"/>
      <c r="G238" s="6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2:21" ht="15.75" customHeight="1">
      <c r="B239" s="4"/>
      <c r="C239" s="10"/>
      <c r="D239" s="10"/>
      <c r="E239" s="10"/>
      <c r="F239" s="4"/>
      <c r="G239" s="6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2:21" ht="15.75" customHeight="1">
      <c r="B240" s="4"/>
      <c r="C240" s="10"/>
      <c r="D240" s="10"/>
      <c r="E240" s="10"/>
      <c r="F240" s="4"/>
      <c r="G240" s="6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2:21" ht="15.75" customHeight="1">
      <c r="B241" s="4"/>
      <c r="C241" s="10"/>
      <c r="D241" s="10"/>
      <c r="E241" s="10"/>
      <c r="F241" s="4"/>
      <c r="G241" s="6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2:21" ht="15.75" customHeight="1">
      <c r="B242" s="4"/>
      <c r="C242" s="10"/>
      <c r="D242" s="10"/>
      <c r="E242" s="10"/>
      <c r="F242" s="4"/>
      <c r="G242" s="63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2:21" ht="15.75" customHeight="1">
      <c r="B243" s="4"/>
      <c r="C243" s="10"/>
      <c r="D243" s="10"/>
      <c r="E243" s="10"/>
      <c r="F243" s="4"/>
      <c r="G243" s="63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2:21" ht="15.75" customHeight="1">
      <c r="B244" s="4"/>
      <c r="C244" s="10"/>
      <c r="D244" s="10"/>
      <c r="E244" s="10"/>
      <c r="F244" s="4"/>
      <c r="G244" s="63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2:21" ht="15.75" customHeight="1">
      <c r="B245" s="4"/>
      <c r="C245" s="10"/>
      <c r="D245" s="10"/>
      <c r="E245" s="10"/>
      <c r="F245" s="4"/>
      <c r="G245" s="63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2:21" ht="15.75" customHeight="1">
      <c r="B246" s="4"/>
      <c r="C246" s="10"/>
      <c r="D246" s="10"/>
      <c r="E246" s="10"/>
      <c r="F246" s="4"/>
      <c r="G246" s="63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2:21" ht="15.75" customHeight="1">
      <c r="B247" s="4"/>
      <c r="C247" s="10"/>
      <c r="D247" s="10"/>
      <c r="E247" s="10"/>
      <c r="F247" s="4"/>
      <c r="G247" s="63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2:21" ht="15.75" customHeight="1">
      <c r="B248" s="4"/>
      <c r="C248" s="10"/>
      <c r="D248" s="10"/>
      <c r="E248" s="10"/>
      <c r="F248" s="4"/>
      <c r="G248" s="63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2:21" ht="15.75" customHeight="1">
      <c r="B249" s="4"/>
      <c r="C249" s="10"/>
      <c r="D249" s="10"/>
      <c r="E249" s="10"/>
      <c r="F249" s="4"/>
      <c r="G249" s="63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2:21" ht="15.75" customHeight="1">
      <c r="B250" s="4"/>
      <c r="C250" s="10"/>
      <c r="D250" s="10"/>
      <c r="E250" s="10"/>
      <c r="F250" s="4"/>
      <c r="G250" s="63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2:21" ht="15.75" customHeight="1">
      <c r="B251" s="4"/>
      <c r="C251" s="10"/>
      <c r="D251" s="10"/>
      <c r="E251" s="10"/>
      <c r="F251" s="4"/>
      <c r="G251" s="63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2:21" ht="15.75" customHeight="1">
      <c r="B252" s="4"/>
      <c r="C252" s="10"/>
      <c r="D252" s="10"/>
      <c r="E252" s="10"/>
      <c r="F252" s="4"/>
      <c r="G252" s="63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2:21" ht="15.75" customHeight="1">
      <c r="B253" s="4"/>
      <c r="C253" s="10"/>
      <c r="D253" s="10"/>
      <c r="E253" s="10"/>
      <c r="F253" s="4"/>
      <c r="G253" s="63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2:21" ht="15.75" customHeight="1">
      <c r="B254" s="4"/>
      <c r="C254" s="10"/>
      <c r="D254" s="10"/>
      <c r="E254" s="10"/>
      <c r="F254" s="4"/>
      <c r="G254" s="63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2:21" ht="15.75" customHeight="1">
      <c r="B255" s="4"/>
      <c r="C255" s="10"/>
      <c r="D255" s="10"/>
      <c r="E255" s="10"/>
      <c r="F255" s="4"/>
      <c r="G255" s="63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2:21" ht="15.75" customHeight="1">
      <c r="B256" s="4"/>
      <c r="C256" s="10"/>
      <c r="D256" s="10"/>
      <c r="E256" s="10"/>
      <c r="F256" s="4"/>
      <c r="G256" s="63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2:21" ht="15.75" customHeight="1">
      <c r="B257" s="4"/>
      <c r="C257" s="10"/>
      <c r="D257" s="10"/>
      <c r="E257" s="10"/>
      <c r="F257" s="4"/>
      <c r="G257" s="63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2:21" ht="15.75" customHeight="1">
      <c r="B258" s="4"/>
      <c r="C258" s="10"/>
      <c r="D258" s="10"/>
      <c r="E258" s="10"/>
      <c r="F258" s="4"/>
      <c r="G258" s="63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2:21" ht="15.75" customHeight="1">
      <c r="B259" s="4"/>
      <c r="C259" s="10"/>
      <c r="D259" s="10"/>
      <c r="E259" s="10"/>
      <c r="F259" s="4"/>
      <c r="G259" s="63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2:21" ht="15.75" customHeight="1">
      <c r="B260" s="4"/>
      <c r="C260" s="10"/>
      <c r="D260" s="10"/>
      <c r="E260" s="10"/>
      <c r="F260" s="4"/>
      <c r="G260" s="63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2:21" ht="15.75" customHeight="1">
      <c r="B261" s="4"/>
      <c r="C261" s="10"/>
      <c r="D261" s="10"/>
      <c r="E261" s="10"/>
      <c r="F261" s="4"/>
      <c r="G261" s="63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2:21" ht="15.75" customHeight="1">
      <c r="B262" s="4"/>
      <c r="C262" s="10"/>
      <c r="D262" s="10"/>
      <c r="E262" s="10"/>
      <c r="F262" s="4"/>
      <c r="G262" s="63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2:21" ht="15.75" customHeight="1">
      <c r="B263" s="4"/>
      <c r="C263" s="10"/>
      <c r="D263" s="10"/>
      <c r="E263" s="10"/>
      <c r="F263" s="4"/>
      <c r="G263" s="63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2:21" ht="15.75" customHeight="1">
      <c r="B264" s="4"/>
      <c r="C264" s="10"/>
      <c r="D264" s="10"/>
      <c r="E264" s="10"/>
      <c r="F264" s="4"/>
      <c r="G264" s="63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2:21" ht="15.75" customHeight="1">
      <c r="B265" s="4"/>
      <c r="C265" s="10"/>
      <c r="D265" s="10"/>
      <c r="E265" s="10"/>
      <c r="F265" s="4"/>
      <c r="G265" s="63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2:21" ht="15.75" customHeight="1">
      <c r="B266" s="4"/>
      <c r="C266" s="10"/>
      <c r="D266" s="10"/>
      <c r="E266" s="10"/>
      <c r="F266" s="4"/>
      <c r="G266" s="63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2:21" ht="15.75" customHeight="1">
      <c r="B267" s="4"/>
      <c r="C267" s="10"/>
      <c r="D267" s="10"/>
      <c r="E267" s="10"/>
      <c r="F267" s="4"/>
      <c r="G267" s="63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2:21" ht="15.75" customHeight="1">
      <c r="B268" s="4"/>
      <c r="C268" s="10"/>
      <c r="D268" s="10"/>
      <c r="E268" s="10"/>
      <c r="F268" s="4"/>
      <c r="G268" s="63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2:21" ht="15.75" customHeight="1">
      <c r="B269" s="4"/>
      <c r="C269" s="10"/>
      <c r="D269" s="10"/>
      <c r="E269" s="10"/>
      <c r="F269" s="4"/>
      <c r="G269" s="63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spans="2:21" ht="15.75" customHeight="1">
      <c r="B270" s="4"/>
      <c r="C270" s="10"/>
      <c r="D270" s="10"/>
      <c r="E270" s="10"/>
      <c r="F270" s="4"/>
      <c r="G270" s="63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spans="2:21" ht="15.75" customHeight="1">
      <c r="B271" s="4"/>
      <c r="C271" s="10"/>
      <c r="D271" s="10"/>
      <c r="E271" s="10"/>
      <c r="F271" s="4"/>
      <c r="G271" s="63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spans="2:21" ht="15.75" customHeight="1">
      <c r="B272" s="4"/>
      <c r="C272" s="10"/>
      <c r="D272" s="10"/>
      <c r="E272" s="10"/>
      <c r="F272" s="4"/>
      <c r="G272" s="63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spans="2:21" ht="15.75" customHeight="1">
      <c r="B273" s="4"/>
      <c r="C273" s="10"/>
      <c r="D273" s="10"/>
      <c r="E273" s="10"/>
      <c r="F273" s="4"/>
      <c r="G273" s="63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spans="2:21" ht="15.75" customHeight="1">
      <c r="B274" s="4"/>
      <c r="C274" s="10"/>
      <c r="D274" s="10"/>
      <c r="E274" s="10"/>
      <c r="F274" s="4"/>
      <c r="G274" s="63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2:21" ht="15.75" customHeight="1">
      <c r="B275" s="4"/>
      <c r="C275" s="10"/>
      <c r="D275" s="10"/>
      <c r="E275" s="10"/>
      <c r="F275" s="4"/>
      <c r="G275" s="63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2:21" ht="15.75" customHeight="1">
      <c r="B276" s="4"/>
      <c r="C276" s="10"/>
      <c r="D276" s="10"/>
      <c r="E276" s="10"/>
      <c r="F276" s="4"/>
      <c r="G276" s="63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2:21" ht="15.75" customHeight="1">
      <c r="B277" s="4"/>
      <c r="C277" s="10"/>
      <c r="D277" s="10"/>
      <c r="E277" s="10"/>
      <c r="F277" s="4"/>
      <c r="G277" s="63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2:21" ht="15.75" customHeight="1">
      <c r="B278" s="4"/>
      <c r="C278" s="10"/>
      <c r="D278" s="10"/>
      <c r="E278" s="10"/>
      <c r="F278" s="4"/>
      <c r="G278" s="63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spans="2:21" ht="15.75" customHeight="1">
      <c r="B279" s="4"/>
      <c r="C279" s="10"/>
      <c r="D279" s="10"/>
      <c r="E279" s="10"/>
      <c r="F279" s="4"/>
      <c r="G279" s="63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spans="2:21" ht="15.75" customHeight="1">
      <c r="B280" s="4"/>
      <c r="C280" s="10"/>
      <c r="D280" s="10"/>
      <c r="E280" s="10"/>
      <c r="F280" s="4"/>
      <c r="G280" s="63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spans="2:21" ht="15.75" customHeight="1">
      <c r="B281" s="4"/>
      <c r="C281" s="10"/>
      <c r="D281" s="10"/>
      <c r="E281" s="10"/>
      <c r="F281" s="4"/>
      <c r="G281" s="63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spans="2:21" ht="15.75" customHeight="1">
      <c r="B282" s="4"/>
      <c r="C282" s="10"/>
      <c r="D282" s="10"/>
      <c r="E282" s="10"/>
      <c r="F282" s="4"/>
      <c r="G282" s="63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spans="2:21" ht="15.75" customHeight="1">
      <c r="B283" s="4"/>
      <c r="C283" s="10"/>
      <c r="D283" s="10"/>
      <c r="E283" s="10"/>
      <c r="F283" s="4"/>
      <c r="G283" s="63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2:21" ht="15.75" customHeight="1">
      <c r="B284" s="4"/>
      <c r="C284" s="10"/>
      <c r="D284" s="10"/>
      <c r="E284" s="10"/>
      <c r="F284" s="4"/>
      <c r="G284" s="63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2:21" ht="15.75" customHeight="1">
      <c r="B285" s="4"/>
      <c r="C285" s="10"/>
      <c r="D285" s="10"/>
      <c r="E285" s="10"/>
      <c r="F285" s="4"/>
      <c r="G285" s="63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2:21" ht="15.75" customHeight="1">
      <c r="B286" s="4"/>
      <c r="C286" s="10"/>
      <c r="D286" s="10"/>
      <c r="E286" s="10"/>
      <c r="F286" s="4"/>
      <c r="G286" s="63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spans="2:21" ht="15.75" customHeight="1">
      <c r="B287" s="4"/>
      <c r="C287" s="10"/>
      <c r="D287" s="10"/>
      <c r="E287" s="10"/>
      <c r="F287" s="4"/>
      <c r="G287" s="63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spans="2:21" ht="15.75" customHeight="1">
      <c r="B288" s="4"/>
      <c r="C288" s="10"/>
      <c r="D288" s="10"/>
      <c r="E288" s="10"/>
      <c r="F288" s="4"/>
      <c r="G288" s="63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spans="2:21" ht="15.75" customHeight="1">
      <c r="B289" s="4"/>
      <c r="C289" s="10"/>
      <c r="D289" s="10"/>
      <c r="E289" s="10"/>
      <c r="F289" s="4"/>
      <c r="G289" s="63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spans="2:21" ht="15.75" customHeight="1">
      <c r="B290" s="4"/>
      <c r="C290" s="10"/>
      <c r="D290" s="10"/>
      <c r="E290" s="10"/>
      <c r="F290" s="4"/>
      <c r="G290" s="63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spans="2:21" ht="15.75" customHeight="1">
      <c r="B291" s="4"/>
      <c r="C291" s="10"/>
      <c r="D291" s="10"/>
      <c r="E291" s="10"/>
      <c r="F291" s="4"/>
      <c r="G291" s="63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spans="2:21" ht="15.75" customHeight="1">
      <c r="B292" s="4"/>
      <c r="C292" s="10"/>
      <c r="D292" s="10"/>
      <c r="E292" s="10"/>
      <c r="F292" s="4"/>
      <c r="G292" s="63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spans="2:21" ht="15.75" customHeight="1">
      <c r="B293" s="4"/>
      <c r="C293" s="10"/>
      <c r="D293" s="10"/>
      <c r="E293" s="10"/>
      <c r="F293" s="4"/>
      <c r="G293" s="63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2:21" ht="15.75" customHeight="1">
      <c r="B294" s="4"/>
      <c r="C294" s="10"/>
      <c r="D294" s="10"/>
      <c r="E294" s="10"/>
      <c r="F294" s="4"/>
      <c r="G294" s="63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2:21" ht="15.75" customHeight="1">
      <c r="B295" s="4"/>
      <c r="C295" s="10"/>
      <c r="D295" s="10"/>
      <c r="E295" s="10"/>
      <c r="F295" s="4"/>
      <c r="G295" s="63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2:21" ht="15.75" customHeight="1">
      <c r="B296" s="4"/>
      <c r="C296" s="10"/>
      <c r="D296" s="10"/>
      <c r="E296" s="10"/>
      <c r="F296" s="4"/>
      <c r="G296" s="63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spans="2:21" ht="15.75" customHeight="1">
      <c r="B297" s="4"/>
      <c r="C297" s="10"/>
      <c r="D297" s="10"/>
      <c r="E297" s="10"/>
      <c r="F297" s="4"/>
      <c r="G297" s="63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spans="2:21" ht="15.75" customHeight="1">
      <c r="B298" s="4"/>
      <c r="C298" s="10"/>
      <c r="D298" s="10"/>
      <c r="E298" s="10"/>
      <c r="F298" s="4"/>
      <c r="G298" s="63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spans="2:21" ht="15.75" customHeight="1">
      <c r="B299" s="4"/>
      <c r="C299" s="10"/>
      <c r="D299" s="10"/>
      <c r="E299" s="10"/>
      <c r="F299" s="4"/>
      <c r="G299" s="63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spans="2:21" ht="15.75" customHeight="1">
      <c r="B300" s="4"/>
      <c r="C300" s="10"/>
      <c r="D300" s="10"/>
      <c r="E300" s="10"/>
      <c r="F300" s="4"/>
      <c r="G300" s="63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spans="2:21" ht="15.75" customHeight="1">
      <c r="B301" s="4"/>
      <c r="C301" s="10"/>
      <c r="D301" s="10"/>
      <c r="E301" s="10"/>
      <c r="F301" s="4"/>
      <c r="G301" s="63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spans="2:21" ht="15.75" customHeight="1">
      <c r="B302" s="4"/>
      <c r="C302" s="10"/>
      <c r="D302" s="10"/>
      <c r="E302" s="10"/>
      <c r="F302" s="4"/>
      <c r="G302" s="63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2:21" ht="15.75" customHeight="1">
      <c r="B303" s="4"/>
      <c r="C303" s="10"/>
      <c r="D303" s="10"/>
      <c r="E303" s="10"/>
      <c r="F303" s="4"/>
      <c r="G303" s="63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2:21" ht="15.75" customHeight="1">
      <c r="B304" s="4"/>
      <c r="C304" s="10"/>
      <c r="D304" s="10"/>
      <c r="E304" s="10"/>
      <c r="F304" s="4"/>
      <c r="G304" s="63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2:21" ht="15.75" customHeight="1">
      <c r="B305" s="4"/>
      <c r="C305" s="10"/>
      <c r="D305" s="10"/>
      <c r="E305" s="10"/>
      <c r="F305" s="4"/>
      <c r="G305" s="63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2:21" ht="15.75" customHeight="1">
      <c r="B306" s="4"/>
      <c r="C306" s="10"/>
      <c r="D306" s="10"/>
      <c r="E306" s="10"/>
      <c r="F306" s="4"/>
      <c r="G306" s="63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spans="2:21" ht="15.75" customHeight="1">
      <c r="B307" s="4"/>
      <c r="C307" s="10"/>
      <c r="D307" s="10"/>
      <c r="E307" s="10"/>
      <c r="F307" s="4"/>
      <c r="G307" s="63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spans="2:21" ht="15.75" customHeight="1">
      <c r="B308" s="4"/>
      <c r="C308" s="10"/>
      <c r="D308" s="10"/>
      <c r="E308" s="10"/>
      <c r="F308" s="4"/>
      <c r="G308" s="63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spans="2:21" ht="15.75" customHeight="1">
      <c r="B309" s="4"/>
      <c r="C309" s="10"/>
      <c r="D309" s="10"/>
      <c r="E309" s="10"/>
      <c r="F309" s="4"/>
      <c r="G309" s="63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spans="2:21" ht="15.75" customHeight="1">
      <c r="B310" s="4"/>
      <c r="C310" s="10"/>
      <c r="D310" s="10"/>
      <c r="E310" s="10"/>
      <c r="F310" s="4"/>
      <c r="G310" s="63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spans="2:21" ht="15.75" customHeight="1">
      <c r="B311" s="4"/>
      <c r="C311" s="10"/>
      <c r="D311" s="10"/>
      <c r="E311" s="10"/>
      <c r="F311" s="4"/>
      <c r="G311" s="63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spans="2:21" ht="15.75" customHeight="1">
      <c r="B312" s="4"/>
      <c r="C312" s="10"/>
      <c r="D312" s="10"/>
      <c r="E312" s="10"/>
      <c r="F312" s="4"/>
      <c r="G312" s="63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2:21" ht="15.75" customHeight="1">
      <c r="B313" s="4"/>
      <c r="C313" s="10"/>
      <c r="D313" s="10"/>
      <c r="E313" s="10"/>
      <c r="F313" s="4"/>
      <c r="G313" s="63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2:21" ht="15.75" customHeight="1">
      <c r="B314" s="4"/>
      <c r="C314" s="10"/>
      <c r="D314" s="10"/>
      <c r="E314" s="10"/>
      <c r="F314" s="4"/>
      <c r="G314" s="63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2:21" ht="15.75" customHeight="1">
      <c r="B315" s="4"/>
      <c r="C315" s="10"/>
      <c r="D315" s="10"/>
      <c r="E315" s="10"/>
      <c r="F315" s="4"/>
      <c r="G315" s="63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2:21" ht="15.75" customHeight="1">
      <c r="B316" s="4"/>
      <c r="C316" s="10"/>
      <c r="D316" s="10"/>
      <c r="E316" s="10"/>
      <c r="F316" s="4"/>
      <c r="G316" s="63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spans="2:21" ht="15.75" customHeight="1">
      <c r="B317" s="4"/>
      <c r="C317" s="10"/>
      <c r="D317" s="10"/>
      <c r="E317" s="10"/>
      <c r="F317" s="4"/>
      <c r="G317" s="63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spans="2:21" ht="15.75" customHeight="1">
      <c r="B318" s="4"/>
      <c r="C318" s="10"/>
      <c r="D318" s="10"/>
      <c r="E318" s="10"/>
      <c r="F318" s="4"/>
      <c r="G318" s="63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spans="2:21" ht="15.75" customHeight="1">
      <c r="B319" s="4"/>
      <c r="C319" s="10"/>
      <c r="D319" s="10"/>
      <c r="E319" s="10"/>
      <c r="F319" s="4"/>
      <c r="G319" s="63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spans="2:21" ht="15.75" customHeight="1">
      <c r="B320" s="4"/>
      <c r="C320" s="10"/>
      <c r="D320" s="10"/>
      <c r="E320" s="10"/>
      <c r="F320" s="4"/>
      <c r="G320" s="63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spans="2:21" ht="15.75" customHeight="1">
      <c r="B321" s="4"/>
      <c r="C321" s="10"/>
      <c r="D321" s="10"/>
      <c r="E321" s="10"/>
      <c r="F321" s="4"/>
      <c r="G321" s="63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spans="2:21" ht="15.75" customHeight="1">
      <c r="B322" s="4"/>
      <c r="C322" s="10"/>
      <c r="D322" s="10"/>
      <c r="E322" s="10"/>
      <c r="F322" s="4"/>
      <c r="G322" s="63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2:21" ht="15.75" customHeight="1">
      <c r="B323" s="4"/>
      <c r="C323" s="10"/>
      <c r="D323" s="10"/>
      <c r="E323" s="10"/>
      <c r="F323" s="4"/>
      <c r="G323" s="63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2:21" ht="15.75" customHeight="1">
      <c r="B324" s="4"/>
      <c r="C324" s="10"/>
      <c r="D324" s="10"/>
      <c r="E324" s="10"/>
      <c r="F324" s="4"/>
      <c r="G324" s="63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2:21" ht="15.75" customHeight="1">
      <c r="B325" s="4"/>
      <c r="C325" s="10"/>
      <c r="D325" s="10"/>
      <c r="E325" s="10"/>
      <c r="F325" s="4"/>
      <c r="G325" s="63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2:21" ht="15.75" customHeight="1">
      <c r="B326" s="4"/>
      <c r="C326" s="10"/>
      <c r="D326" s="10"/>
      <c r="E326" s="10"/>
      <c r="F326" s="4"/>
      <c r="G326" s="63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spans="2:21" ht="15.75" customHeight="1">
      <c r="B327" s="4"/>
      <c r="C327" s="10"/>
      <c r="D327" s="10"/>
      <c r="E327" s="10"/>
      <c r="F327" s="4"/>
      <c r="G327" s="63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spans="2:21" ht="15.75" customHeight="1">
      <c r="B328" s="4"/>
      <c r="C328" s="10"/>
      <c r="D328" s="10"/>
      <c r="E328" s="10"/>
      <c r="F328" s="4"/>
      <c r="G328" s="63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spans="2:21" ht="15.75" customHeight="1">
      <c r="B329" s="4"/>
      <c r="C329" s="10"/>
      <c r="D329" s="10"/>
      <c r="E329" s="10"/>
      <c r="F329" s="4"/>
      <c r="G329" s="63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spans="2:21" ht="15.75" customHeight="1">
      <c r="B330" s="4"/>
      <c r="C330" s="10"/>
      <c r="D330" s="10"/>
      <c r="E330" s="10"/>
      <c r="F330" s="4"/>
      <c r="G330" s="63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2:21" ht="15.75" customHeight="1">
      <c r="B331" s="4"/>
      <c r="C331" s="10"/>
      <c r="D331" s="10"/>
      <c r="E331" s="10"/>
      <c r="F331" s="4"/>
      <c r="G331" s="63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2:21" ht="15.75" customHeight="1">
      <c r="B332" s="4"/>
      <c r="C332" s="10"/>
      <c r="D332" s="10"/>
      <c r="E332" s="10"/>
      <c r="F332" s="4"/>
      <c r="G332" s="63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2:21" ht="15.75" customHeight="1">
      <c r="B333" s="4"/>
      <c r="C333" s="10"/>
      <c r="D333" s="10"/>
      <c r="E333" s="10"/>
      <c r="F333" s="4"/>
      <c r="G333" s="63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spans="2:21" ht="15.75" customHeight="1">
      <c r="B334" s="4"/>
      <c r="C334" s="10"/>
      <c r="D334" s="10"/>
      <c r="E334" s="10"/>
      <c r="F334" s="4"/>
      <c r="G334" s="63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spans="2:21" ht="15.75" customHeight="1">
      <c r="B335" s="4"/>
      <c r="C335" s="10"/>
      <c r="D335" s="10"/>
      <c r="E335" s="10"/>
      <c r="F335" s="4"/>
      <c r="G335" s="63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spans="2:21" ht="15.75" customHeight="1">
      <c r="B336" s="4"/>
      <c r="C336" s="10"/>
      <c r="D336" s="10"/>
      <c r="E336" s="10"/>
      <c r="F336" s="4"/>
      <c r="G336" s="63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spans="2:21" ht="15.75" customHeight="1">
      <c r="B337" s="4"/>
      <c r="C337" s="10"/>
      <c r="D337" s="10"/>
      <c r="E337" s="10"/>
      <c r="F337" s="4"/>
      <c r="G337" s="63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spans="2:21" ht="15.75" customHeight="1">
      <c r="B338" s="4"/>
      <c r="C338" s="10"/>
      <c r="D338" s="10"/>
      <c r="E338" s="10"/>
      <c r="F338" s="4"/>
      <c r="G338" s="63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spans="2:21" ht="15.75" customHeight="1">
      <c r="B339" s="4"/>
      <c r="C339" s="10"/>
      <c r="D339" s="10"/>
      <c r="E339" s="10"/>
      <c r="F339" s="4"/>
      <c r="G339" s="63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spans="2:21" ht="15.75" customHeight="1">
      <c r="B340" s="4"/>
      <c r="C340" s="10"/>
      <c r="D340" s="10"/>
      <c r="E340" s="10"/>
      <c r="F340" s="4"/>
      <c r="G340" s="63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2:21" ht="15.75" customHeight="1">
      <c r="B341" s="4"/>
      <c r="C341" s="10"/>
      <c r="D341" s="10"/>
      <c r="E341" s="10"/>
      <c r="F341" s="4"/>
      <c r="G341" s="63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2:21" ht="15.75" customHeight="1">
      <c r="B342" s="4"/>
      <c r="C342" s="10"/>
      <c r="D342" s="10"/>
      <c r="E342" s="10"/>
      <c r="F342" s="4"/>
      <c r="G342" s="63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2:21" ht="15.75" customHeight="1">
      <c r="B343" s="4"/>
      <c r="C343" s="10"/>
      <c r="D343" s="10"/>
      <c r="E343" s="10"/>
      <c r="F343" s="4"/>
      <c r="G343" s="63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spans="2:21" ht="15.75" customHeight="1">
      <c r="B344" s="4"/>
      <c r="C344" s="10"/>
      <c r="D344" s="10"/>
      <c r="E344" s="10"/>
      <c r="F344" s="4"/>
      <c r="G344" s="63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spans="2:21" ht="15.75" customHeight="1">
      <c r="B345" s="4"/>
      <c r="C345" s="10"/>
      <c r="D345" s="10"/>
      <c r="E345" s="10"/>
      <c r="F345" s="4"/>
      <c r="G345" s="63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spans="2:21" ht="15.75" customHeight="1">
      <c r="B346" s="4"/>
      <c r="C346" s="10"/>
      <c r="D346" s="10"/>
      <c r="E346" s="10"/>
      <c r="F346" s="4"/>
      <c r="G346" s="63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spans="2:21" ht="15.75" customHeight="1">
      <c r="B347" s="4"/>
      <c r="C347" s="10"/>
      <c r="D347" s="10"/>
      <c r="E347" s="10"/>
      <c r="F347" s="4"/>
      <c r="G347" s="63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spans="2:21" ht="15.75" customHeight="1">
      <c r="B348" s="4"/>
      <c r="C348" s="10"/>
      <c r="D348" s="10"/>
      <c r="E348" s="10"/>
      <c r="F348" s="4"/>
      <c r="G348" s="63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spans="2:21" ht="15.75" customHeight="1">
      <c r="B349" s="4"/>
      <c r="C349" s="10"/>
      <c r="D349" s="10"/>
      <c r="E349" s="10"/>
      <c r="F349" s="4"/>
      <c r="G349" s="63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spans="2:21" ht="15.75" customHeight="1">
      <c r="B350" s="4"/>
      <c r="C350" s="10"/>
      <c r="D350" s="10"/>
      <c r="E350" s="10"/>
      <c r="F350" s="4"/>
      <c r="G350" s="63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2:21" ht="15.75" customHeight="1">
      <c r="B351" s="4"/>
      <c r="C351" s="10"/>
      <c r="D351" s="10"/>
      <c r="E351" s="10"/>
      <c r="F351" s="4"/>
      <c r="G351" s="63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2:21" ht="15.75" customHeight="1">
      <c r="B352" s="4"/>
      <c r="C352" s="10"/>
      <c r="D352" s="10"/>
      <c r="E352" s="10"/>
      <c r="F352" s="4"/>
      <c r="G352" s="63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2:21" ht="15.75" customHeight="1">
      <c r="B353" s="4"/>
      <c r="C353" s="10"/>
      <c r="D353" s="10"/>
      <c r="E353" s="10"/>
      <c r="F353" s="4"/>
      <c r="G353" s="63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spans="2:21" ht="15.75" customHeight="1">
      <c r="B354" s="4"/>
      <c r="C354" s="10"/>
      <c r="D354" s="10"/>
      <c r="E354" s="10"/>
      <c r="F354" s="4"/>
      <c r="G354" s="63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spans="2:21" ht="15.75" customHeight="1">
      <c r="B355" s="4"/>
      <c r="C355" s="10"/>
      <c r="D355" s="10"/>
      <c r="E355" s="10"/>
      <c r="F355" s="4"/>
      <c r="G355" s="63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spans="2:21" ht="15.75" customHeight="1">
      <c r="B356" s="4"/>
      <c r="C356" s="10"/>
      <c r="D356" s="10"/>
      <c r="E356" s="10"/>
      <c r="F356" s="4"/>
      <c r="G356" s="63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spans="2:21" ht="15.75" customHeight="1">
      <c r="B357" s="4"/>
      <c r="C357" s="10"/>
      <c r="D357" s="10"/>
      <c r="E357" s="10"/>
      <c r="F357" s="4"/>
      <c r="G357" s="63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spans="2:21" ht="15.75" customHeight="1">
      <c r="B358" s="4"/>
      <c r="C358" s="10"/>
      <c r="D358" s="10"/>
      <c r="E358" s="10"/>
      <c r="F358" s="4"/>
      <c r="G358" s="63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spans="2:21" ht="15.75" customHeight="1">
      <c r="B359" s="4"/>
      <c r="C359" s="10"/>
      <c r="D359" s="10"/>
      <c r="E359" s="10"/>
      <c r="F359" s="4"/>
      <c r="G359" s="63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2:21" ht="15.75" customHeight="1">
      <c r="B360" s="4"/>
      <c r="C360" s="10"/>
      <c r="D360" s="10"/>
      <c r="E360" s="10"/>
      <c r="F360" s="4"/>
      <c r="G360" s="63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2:21" ht="15.75" customHeight="1">
      <c r="B361" s="4"/>
      <c r="C361" s="10"/>
      <c r="D361" s="10"/>
      <c r="E361" s="10"/>
      <c r="F361" s="4"/>
      <c r="G361" s="63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2:21" ht="15.75" customHeight="1">
      <c r="B362" s="4"/>
      <c r="C362" s="10"/>
      <c r="D362" s="10"/>
      <c r="E362" s="10"/>
      <c r="F362" s="4"/>
      <c r="G362" s="63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2:21" ht="15.75" customHeight="1">
      <c r="B363" s="4"/>
      <c r="C363" s="10"/>
      <c r="D363" s="10"/>
      <c r="E363" s="10"/>
      <c r="F363" s="4"/>
      <c r="G363" s="63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2:21" ht="15.75" customHeight="1">
      <c r="B364" s="4"/>
      <c r="C364" s="10"/>
      <c r="D364" s="10"/>
      <c r="E364" s="10"/>
      <c r="F364" s="4"/>
      <c r="G364" s="63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2:21" ht="15.75" customHeight="1">
      <c r="B365" s="4"/>
      <c r="C365" s="10"/>
      <c r="D365" s="10"/>
      <c r="E365" s="10"/>
      <c r="F365" s="4"/>
      <c r="G365" s="63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spans="2:21" ht="15.75" customHeight="1">
      <c r="B366" s="4"/>
      <c r="C366" s="10"/>
      <c r="D366" s="10"/>
      <c r="E366" s="10"/>
      <c r="F366" s="4"/>
      <c r="G366" s="63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spans="2:21" ht="15.75" customHeight="1">
      <c r="B367" s="4"/>
      <c r="C367" s="10"/>
      <c r="D367" s="10"/>
      <c r="E367" s="10"/>
      <c r="F367" s="4"/>
      <c r="G367" s="63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2:21" ht="15.75" customHeight="1">
      <c r="B368" s="4"/>
      <c r="C368" s="10"/>
      <c r="D368" s="10"/>
      <c r="E368" s="10"/>
      <c r="F368" s="4"/>
      <c r="G368" s="63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2:21" ht="15.75" customHeight="1">
      <c r="B369" s="4"/>
      <c r="C369" s="10"/>
      <c r="D369" s="10"/>
      <c r="E369" s="10"/>
      <c r="F369" s="4"/>
      <c r="G369" s="63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spans="2:21" ht="15.75" customHeight="1">
      <c r="B370" s="4"/>
      <c r="C370" s="10"/>
      <c r="D370" s="10"/>
      <c r="E370" s="10"/>
      <c r="F370" s="4"/>
      <c r="G370" s="63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spans="2:21" ht="15.75" customHeight="1">
      <c r="B371" s="4"/>
      <c r="C371" s="10"/>
      <c r="D371" s="10"/>
      <c r="E371" s="10"/>
      <c r="F371" s="4"/>
      <c r="G371" s="63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spans="2:21" ht="15.75" customHeight="1">
      <c r="B372" s="4"/>
      <c r="C372" s="10"/>
      <c r="D372" s="10"/>
      <c r="E372" s="10"/>
      <c r="F372" s="4"/>
      <c r="G372" s="63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spans="2:21" ht="15.75" customHeight="1">
      <c r="B373" s="4"/>
      <c r="C373" s="10"/>
      <c r="D373" s="10"/>
      <c r="E373" s="10"/>
      <c r="F373" s="4"/>
      <c r="G373" s="63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2:21" ht="15.75" customHeight="1">
      <c r="B374" s="4"/>
      <c r="C374" s="10"/>
      <c r="D374" s="10"/>
      <c r="E374" s="10"/>
      <c r="F374" s="4"/>
      <c r="G374" s="63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2:21" ht="15.75" customHeight="1">
      <c r="B375" s="4"/>
      <c r="C375" s="10"/>
      <c r="D375" s="10"/>
      <c r="E375" s="10"/>
      <c r="F375" s="4"/>
      <c r="G375" s="63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2:21" ht="15.75" customHeight="1">
      <c r="B376" s="4"/>
      <c r="C376" s="10"/>
      <c r="D376" s="10"/>
      <c r="E376" s="10"/>
      <c r="F376" s="4"/>
      <c r="G376" s="63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spans="2:21" ht="15.75" customHeight="1">
      <c r="B377" s="4"/>
      <c r="C377" s="10"/>
      <c r="D377" s="10"/>
      <c r="E377" s="10"/>
      <c r="F377" s="4"/>
      <c r="G377" s="63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spans="2:21" ht="15.75" customHeight="1">
      <c r="B378" s="4"/>
      <c r="C378" s="10"/>
      <c r="D378" s="10"/>
      <c r="E378" s="10"/>
      <c r="F378" s="4"/>
      <c r="G378" s="63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2:21" ht="15.75" customHeight="1">
      <c r="B379" s="4"/>
      <c r="C379" s="10"/>
      <c r="D379" s="10"/>
      <c r="E379" s="10"/>
      <c r="F379" s="4"/>
      <c r="G379" s="63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2:21" ht="15.75" customHeight="1">
      <c r="B380" s="4"/>
      <c r="C380" s="10"/>
      <c r="D380" s="10"/>
      <c r="E380" s="10"/>
      <c r="F380" s="4"/>
      <c r="G380" s="63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spans="2:21" ht="15.75" customHeight="1">
      <c r="B381" s="4"/>
      <c r="C381" s="10"/>
      <c r="D381" s="10"/>
      <c r="E381" s="10"/>
      <c r="F381" s="4"/>
      <c r="G381" s="63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spans="2:21" ht="15.75" customHeight="1">
      <c r="B382" s="4"/>
      <c r="C382" s="10"/>
      <c r="D382" s="10"/>
      <c r="E382" s="10"/>
      <c r="F382" s="4"/>
      <c r="G382" s="63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spans="2:21" ht="15.75" customHeight="1">
      <c r="B383" s="4"/>
      <c r="C383" s="10"/>
      <c r="D383" s="10"/>
      <c r="E383" s="10"/>
      <c r="F383" s="4"/>
      <c r="G383" s="63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spans="2:21" ht="15.75" customHeight="1">
      <c r="B384" s="4"/>
      <c r="C384" s="10"/>
      <c r="D384" s="10"/>
      <c r="E384" s="10"/>
      <c r="F384" s="4"/>
      <c r="G384" s="63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2:21" ht="15.75" customHeight="1">
      <c r="B385" s="4"/>
      <c r="C385" s="10"/>
      <c r="D385" s="10"/>
      <c r="E385" s="10"/>
      <c r="F385" s="4"/>
      <c r="G385" s="63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2:21" ht="15.75" customHeight="1">
      <c r="B386" s="4"/>
      <c r="C386" s="10"/>
      <c r="D386" s="10"/>
      <c r="E386" s="10"/>
      <c r="F386" s="4"/>
      <c r="G386" s="63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2:21" ht="15.75" customHeight="1">
      <c r="B387" s="4"/>
      <c r="C387" s="10"/>
      <c r="D387" s="10"/>
      <c r="E387" s="10"/>
      <c r="F387" s="4"/>
      <c r="G387" s="63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2:21" ht="15.75" customHeight="1">
      <c r="B388" s="4"/>
      <c r="C388" s="10"/>
      <c r="D388" s="10"/>
      <c r="E388" s="10"/>
      <c r="F388" s="4"/>
      <c r="G388" s="63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2:21" ht="15.75" customHeight="1">
      <c r="B389" s="4"/>
      <c r="C389" s="10"/>
      <c r="D389" s="10"/>
      <c r="E389" s="10"/>
      <c r="F389" s="4"/>
      <c r="G389" s="63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2:21" ht="15.75" customHeight="1">
      <c r="B390" s="4"/>
      <c r="C390" s="10"/>
      <c r="D390" s="10"/>
      <c r="E390" s="10"/>
      <c r="F390" s="4"/>
      <c r="G390" s="63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spans="2:21" ht="15.75" customHeight="1">
      <c r="B391" s="4"/>
      <c r="C391" s="10"/>
      <c r="D391" s="10"/>
      <c r="E391" s="10"/>
      <c r="F391" s="4"/>
      <c r="G391" s="63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spans="2:21" ht="15.75" customHeight="1">
      <c r="B392" s="4"/>
      <c r="C392" s="10"/>
      <c r="D392" s="10"/>
      <c r="E392" s="10"/>
      <c r="F392" s="4"/>
      <c r="G392" s="63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spans="2:21" ht="15.75" customHeight="1">
      <c r="B393" s="4"/>
      <c r="C393" s="10"/>
      <c r="D393" s="10"/>
      <c r="E393" s="10"/>
      <c r="F393" s="4"/>
      <c r="G393" s="63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spans="2:21" ht="15.75" customHeight="1">
      <c r="B394" s="4"/>
      <c r="C394" s="10"/>
      <c r="D394" s="10"/>
      <c r="E394" s="10"/>
      <c r="F394" s="4"/>
      <c r="G394" s="63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spans="2:21" ht="15.75" customHeight="1">
      <c r="B395" s="4"/>
      <c r="C395" s="10"/>
      <c r="D395" s="10"/>
      <c r="E395" s="10"/>
      <c r="F395" s="4"/>
      <c r="G395" s="63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spans="2:21" ht="15.75" customHeight="1">
      <c r="B396" s="4"/>
      <c r="C396" s="10"/>
      <c r="D396" s="10"/>
      <c r="E396" s="10"/>
      <c r="F396" s="4"/>
      <c r="G396" s="63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2:21" ht="15.75" customHeight="1">
      <c r="B397" s="4"/>
      <c r="C397" s="10"/>
      <c r="D397" s="10"/>
      <c r="E397" s="10"/>
      <c r="F397" s="4"/>
      <c r="G397" s="63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2:21" ht="15.75" customHeight="1">
      <c r="B398" s="4"/>
      <c r="C398" s="10"/>
      <c r="D398" s="10"/>
      <c r="E398" s="10"/>
      <c r="F398" s="4"/>
      <c r="G398" s="63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2:21" ht="15.75" customHeight="1">
      <c r="B399" s="4"/>
      <c r="C399" s="10"/>
      <c r="D399" s="10"/>
      <c r="E399" s="10"/>
      <c r="F399" s="4"/>
      <c r="G399" s="63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2:21" ht="15.75" customHeight="1">
      <c r="B400" s="4"/>
      <c r="C400" s="10"/>
      <c r="D400" s="10"/>
      <c r="E400" s="10"/>
      <c r="F400" s="4"/>
      <c r="G400" s="63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2:21" ht="15.75" customHeight="1">
      <c r="B401" s="4"/>
      <c r="C401" s="10"/>
      <c r="D401" s="10"/>
      <c r="E401" s="10"/>
      <c r="F401" s="4"/>
      <c r="G401" s="63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spans="2:21" ht="15.75" customHeight="1">
      <c r="B402" s="4"/>
      <c r="C402" s="10"/>
      <c r="D402" s="10"/>
      <c r="E402" s="10"/>
      <c r="F402" s="4"/>
      <c r="G402" s="63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spans="2:21" ht="15.75" customHeight="1">
      <c r="B403" s="4"/>
      <c r="C403" s="10"/>
      <c r="D403" s="10"/>
      <c r="E403" s="10"/>
      <c r="F403" s="4"/>
      <c r="G403" s="63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spans="2:21" ht="15.75" customHeight="1">
      <c r="B404" s="4"/>
      <c r="C404" s="10"/>
      <c r="D404" s="10"/>
      <c r="E404" s="10"/>
      <c r="F404" s="4"/>
      <c r="G404" s="63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spans="2:21" ht="15.75" customHeight="1">
      <c r="B405" s="4"/>
      <c r="C405" s="10"/>
      <c r="D405" s="10"/>
      <c r="E405" s="10"/>
      <c r="F405" s="4"/>
      <c r="G405" s="63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spans="2:21" ht="15.75" customHeight="1">
      <c r="B406" s="4"/>
      <c r="C406" s="10"/>
      <c r="D406" s="10"/>
      <c r="E406" s="10"/>
      <c r="F406" s="4"/>
      <c r="G406" s="63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spans="2:21" ht="15.75" customHeight="1">
      <c r="B407" s="4"/>
      <c r="C407" s="10"/>
      <c r="D407" s="10"/>
      <c r="E407" s="10"/>
      <c r="F407" s="4"/>
      <c r="G407" s="63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spans="2:21" ht="15.75" customHeight="1">
      <c r="B408" s="4"/>
      <c r="C408" s="10"/>
      <c r="D408" s="10"/>
      <c r="E408" s="10"/>
      <c r="F408" s="4"/>
      <c r="G408" s="63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spans="2:21" ht="15.75" customHeight="1">
      <c r="B409" s="4"/>
      <c r="C409" s="10"/>
      <c r="D409" s="10"/>
      <c r="E409" s="10"/>
      <c r="F409" s="4"/>
      <c r="G409" s="63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2:21" ht="15.75" customHeight="1">
      <c r="B410" s="4"/>
      <c r="C410" s="10"/>
      <c r="D410" s="10"/>
      <c r="E410" s="10"/>
      <c r="F410" s="4"/>
      <c r="G410" s="63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2:21" ht="15.75" customHeight="1">
      <c r="B411" s="4"/>
      <c r="C411" s="10"/>
      <c r="D411" s="10"/>
      <c r="E411" s="10"/>
      <c r="F411" s="4"/>
      <c r="G411" s="63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2:21" ht="15.75" customHeight="1">
      <c r="B412" s="4"/>
      <c r="C412" s="10"/>
      <c r="D412" s="10"/>
      <c r="E412" s="10"/>
      <c r="F412" s="4"/>
      <c r="G412" s="63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spans="2:21" ht="15.75" customHeight="1">
      <c r="B413" s="4"/>
      <c r="C413" s="10"/>
      <c r="D413" s="10"/>
      <c r="E413" s="10"/>
      <c r="F413" s="4"/>
      <c r="G413" s="63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spans="2:21" ht="15.75" customHeight="1">
      <c r="B414" s="4"/>
      <c r="C414" s="10"/>
      <c r="D414" s="10"/>
      <c r="E414" s="10"/>
      <c r="F414" s="4"/>
      <c r="G414" s="63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spans="2:21" ht="15.75" customHeight="1">
      <c r="B415" s="4"/>
      <c r="C415" s="10"/>
      <c r="D415" s="10"/>
      <c r="E415" s="10"/>
      <c r="F415" s="4"/>
      <c r="G415" s="63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2:21" ht="15.75" customHeight="1">
      <c r="B416" s="4"/>
      <c r="C416" s="10"/>
      <c r="D416" s="10"/>
      <c r="E416" s="10"/>
      <c r="F416" s="4"/>
      <c r="G416" s="63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spans="2:21" ht="15.75" customHeight="1">
      <c r="B417" s="4"/>
      <c r="C417" s="10"/>
      <c r="D417" s="10"/>
      <c r="E417" s="10"/>
      <c r="F417" s="4"/>
      <c r="G417" s="63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spans="2:21" ht="15.75" customHeight="1">
      <c r="B418" s="4"/>
      <c r="C418" s="10"/>
      <c r="D418" s="10"/>
      <c r="E418" s="10"/>
      <c r="F418" s="4"/>
      <c r="G418" s="63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spans="2:21" ht="15.75" customHeight="1">
      <c r="B419" s="4"/>
      <c r="C419" s="10"/>
      <c r="D419" s="10"/>
      <c r="E419" s="10"/>
      <c r="F419" s="4"/>
      <c r="G419" s="63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2:21" ht="15.75" customHeight="1">
      <c r="B420" s="4"/>
      <c r="C420" s="10"/>
      <c r="D420" s="10"/>
      <c r="E420" s="10"/>
      <c r="F420" s="4"/>
      <c r="G420" s="63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2:21" ht="15.75" customHeight="1">
      <c r="B421" s="4"/>
      <c r="C421" s="10"/>
      <c r="D421" s="10"/>
      <c r="E421" s="10"/>
      <c r="F421" s="4"/>
      <c r="G421" s="63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2:21" ht="15.75" customHeight="1">
      <c r="B422" s="4"/>
      <c r="C422" s="10"/>
      <c r="D422" s="10"/>
      <c r="E422" s="10"/>
      <c r="F422" s="4"/>
      <c r="G422" s="63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spans="2:21" ht="15.75" customHeight="1">
      <c r="B423" s="4"/>
      <c r="C423" s="10"/>
      <c r="D423" s="10"/>
      <c r="E423" s="10"/>
      <c r="F423" s="4"/>
      <c r="G423" s="63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spans="2:21" ht="15.75" customHeight="1">
      <c r="B424" s="4"/>
      <c r="C424" s="10"/>
      <c r="D424" s="10"/>
      <c r="E424" s="10"/>
      <c r="F424" s="4"/>
      <c r="G424" s="63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spans="2:21" ht="15.75" customHeight="1">
      <c r="B425" s="4"/>
      <c r="C425" s="10"/>
      <c r="D425" s="10"/>
      <c r="E425" s="10"/>
      <c r="F425" s="4"/>
      <c r="G425" s="63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spans="2:21" ht="15.75" customHeight="1">
      <c r="B426" s="4"/>
      <c r="C426" s="10"/>
      <c r="D426" s="10"/>
      <c r="E426" s="10"/>
      <c r="F426" s="4"/>
      <c r="G426" s="63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spans="2:21" ht="15.75" customHeight="1">
      <c r="B427" s="4"/>
      <c r="C427" s="10"/>
      <c r="D427" s="10"/>
      <c r="E427" s="10"/>
      <c r="F427" s="4"/>
      <c r="G427" s="63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spans="2:21" ht="15.75" customHeight="1">
      <c r="B428" s="4"/>
      <c r="C428" s="10"/>
      <c r="D428" s="10"/>
      <c r="E428" s="10"/>
      <c r="F428" s="4"/>
      <c r="G428" s="63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spans="2:21" ht="15.75" customHeight="1">
      <c r="B429" s="4"/>
      <c r="C429" s="10"/>
      <c r="D429" s="10"/>
      <c r="E429" s="10"/>
      <c r="F429" s="4"/>
      <c r="G429" s="63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spans="2:21" ht="15.75" customHeight="1">
      <c r="B430" s="4"/>
      <c r="C430" s="10"/>
      <c r="D430" s="10"/>
      <c r="E430" s="10"/>
      <c r="F430" s="4"/>
      <c r="G430" s="63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spans="2:21" ht="15.75" customHeight="1">
      <c r="B431" s="4"/>
      <c r="C431" s="10"/>
      <c r="D431" s="10"/>
      <c r="E431" s="10"/>
      <c r="F431" s="4"/>
      <c r="G431" s="63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spans="2:21" ht="15.75" customHeight="1">
      <c r="B432" s="4"/>
      <c r="C432" s="10"/>
      <c r="D432" s="10"/>
      <c r="E432" s="10"/>
      <c r="F432" s="4"/>
      <c r="G432" s="63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spans="2:21" ht="15.75" customHeight="1">
      <c r="B433" s="4"/>
      <c r="C433" s="10"/>
      <c r="D433" s="10"/>
      <c r="E433" s="10"/>
      <c r="F433" s="4"/>
      <c r="G433" s="63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spans="2:21" ht="15.75" customHeight="1">
      <c r="B434" s="4"/>
      <c r="C434" s="10"/>
      <c r="D434" s="10"/>
      <c r="E434" s="10"/>
      <c r="F434" s="4"/>
      <c r="G434" s="63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spans="2:21" ht="15.75" customHeight="1">
      <c r="B435" s="4"/>
      <c r="C435" s="10"/>
      <c r="D435" s="10"/>
      <c r="E435" s="10"/>
      <c r="F435" s="4"/>
      <c r="G435" s="63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spans="2:21" ht="15.75" customHeight="1">
      <c r="B436" s="4"/>
      <c r="C436" s="10"/>
      <c r="D436" s="10"/>
      <c r="E436" s="10"/>
      <c r="F436" s="4"/>
      <c r="G436" s="63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spans="2:21" ht="15.75" customHeight="1">
      <c r="B437" s="4"/>
      <c r="C437" s="10"/>
      <c r="D437" s="10"/>
      <c r="E437" s="10"/>
      <c r="F437" s="4"/>
      <c r="G437" s="63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spans="2:21" ht="15.75" customHeight="1">
      <c r="B438" s="4"/>
      <c r="C438" s="10"/>
      <c r="D438" s="10"/>
      <c r="E438" s="10"/>
      <c r="F438" s="4"/>
      <c r="G438" s="63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spans="2:21" ht="15.75" customHeight="1">
      <c r="B439" s="4"/>
      <c r="C439" s="10"/>
      <c r="D439" s="10"/>
      <c r="E439" s="10"/>
      <c r="F439" s="4"/>
      <c r="G439" s="63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spans="2:21" ht="15.75" customHeight="1">
      <c r="B440" s="4"/>
      <c r="C440" s="10"/>
      <c r="D440" s="10"/>
      <c r="E440" s="10"/>
      <c r="F440" s="4"/>
      <c r="G440" s="63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spans="2:21" ht="15.75" customHeight="1">
      <c r="B441" s="4"/>
      <c r="C441" s="10"/>
      <c r="D441" s="10"/>
      <c r="E441" s="10"/>
      <c r="F441" s="4"/>
      <c r="G441" s="63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spans="2:21" ht="15.75" customHeight="1">
      <c r="B442" s="4"/>
      <c r="C442" s="10"/>
      <c r="D442" s="10"/>
      <c r="E442" s="10"/>
      <c r="F442" s="4"/>
      <c r="G442" s="63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spans="2:21" ht="15.75" customHeight="1">
      <c r="B443" s="4"/>
      <c r="C443" s="10"/>
      <c r="D443" s="10"/>
      <c r="E443" s="10"/>
      <c r="F443" s="4"/>
      <c r="G443" s="63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spans="2:21" ht="15.75" customHeight="1">
      <c r="B444" s="4"/>
      <c r="C444" s="10"/>
      <c r="D444" s="10"/>
      <c r="E444" s="10"/>
      <c r="F444" s="4"/>
      <c r="G444" s="63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spans="2:21" ht="15.75" customHeight="1">
      <c r="B445" s="4"/>
      <c r="C445" s="10"/>
      <c r="D445" s="10"/>
      <c r="E445" s="10"/>
      <c r="F445" s="4"/>
      <c r="G445" s="63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spans="2:21" ht="15.75" customHeight="1">
      <c r="B446" s="4"/>
      <c r="C446" s="10"/>
      <c r="D446" s="10"/>
      <c r="E446" s="10"/>
      <c r="F446" s="4"/>
      <c r="G446" s="63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spans="2:21" ht="15.75" customHeight="1">
      <c r="B447" s="4"/>
      <c r="C447" s="10"/>
      <c r="D447" s="10"/>
      <c r="E447" s="10"/>
      <c r="F447" s="4"/>
      <c r="G447" s="63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spans="2:21" ht="15.75" customHeight="1">
      <c r="B448" s="4"/>
      <c r="C448" s="10"/>
      <c r="D448" s="10"/>
      <c r="E448" s="10"/>
      <c r="F448" s="4"/>
      <c r="G448" s="63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spans="2:21" ht="15.75" customHeight="1">
      <c r="B449" s="4"/>
      <c r="C449" s="10"/>
      <c r="D449" s="10"/>
      <c r="E449" s="10"/>
      <c r="F449" s="4"/>
      <c r="G449" s="63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spans="2:21" ht="15.75" customHeight="1">
      <c r="B450" s="4"/>
      <c r="C450" s="10"/>
      <c r="D450" s="10"/>
      <c r="E450" s="10"/>
      <c r="F450" s="4"/>
      <c r="G450" s="63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spans="2:21" ht="15.75" customHeight="1">
      <c r="B451" s="4"/>
      <c r="C451" s="10"/>
      <c r="D451" s="10"/>
      <c r="E451" s="10"/>
      <c r="F451" s="4"/>
      <c r="G451" s="63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spans="2:21" ht="15.75" customHeight="1">
      <c r="B452" s="4"/>
      <c r="C452" s="10"/>
      <c r="D452" s="10"/>
      <c r="E452" s="10"/>
      <c r="F452" s="4"/>
      <c r="G452" s="63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spans="2:21" ht="15.75" customHeight="1">
      <c r="B453" s="4"/>
      <c r="C453" s="10"/>
      <c r="D453" s="10"/>
      <c r="E453" s="10"/>
      <c r="F453" s="4"/>
      <c r="G453" s="63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spans="2:21" ht="15.75" customHeight="1">
      <c r="B454" s="4"/>
      <c r="C454" s="10"/>
      <c r="D454" s="10"/>
      <c r="E454" s="10"/>
      <c r="F454" s="4"/>
      <c r="G454" s="63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spans="2:21" ht="15.75" customHeight="1">
      <c r="B455" s="4"/>
      <c r="C455" s="10"/>
      <c r="D455" s="10"/>
      <c r="E455" s="10"/>
      <c r="F455" s="4"/>
      <c r="G455" s="63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spans="2:21" ht="15.75" customHeight="1">
      <c r="B456" s="4"/>
      <c r="C456" s="10"/>
      <c r="D456" s="10"/>
      <c r="E456" s="10"/>
      <c r="F456" s="4"/>
      <c r="G456" s="63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spans="2:21" ht="15.75" customHeight="1">
      <c r="B457" s="4"/>
      <c r="C457" s="10"/>
      <c r="D457" s="10"/>
      <c r="E457" s="10"/>
      <c r="F457" s="4"/>
      <c r="G457" s="63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spans="2:21" ht="15.75" customHeight="1">
      <c r="B458" s="4"/>
      <c r="C458" s="10"/>
      <c r="D458" s="10"/>
      <c r="E458" s="10"/>
      <c r="F458" s="4"/>
      <c r="G458" s="63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spans="2:21" ht="15.75" customHeight="1">
      <c r="B459" s="4"/>
      <c r="C459" s="10"/>
      <c r="D459" s="10"/>
      <c r="E459" s="10"/>
      <c r="F459" s="4"/>
      <c r="G459" s="63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spans="2:21" ht="15.75" customHeight="1">
      <c r="B460" s="4"/>
      <c r="C460" s="10"/>
      <c r="D460" s="10"/>
      <c r="E460" s="10"/>
      <c r="F460" s="4"/>
      <c r="G460" s="63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spans="2:21" ht="15.75" customHeight="1">
      <c r="B461" s="4"/>
      <c r="C461" s="10"/>
      <c r="D461" s="10"/>
      <c r="E461" s="10"/>
      <c r="F461" s="4"/>
      <c r="G461" s="63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spans="2:21" ht="15.75" customHeight="1">
      <c r="B462" s="4"/>
      <c r="C462" s="10"/>
      <c r="D462" s="10"/>
      <c r="E462" s="10"/>
      <c r="F462" s="4"/>
      <c r="G462" s="63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spans="2:21" ht="15.75" customHeight="1">
      <c r="B463" s="4"/>
      <c r="C463" s="10"/>
      <c r="D463" s="10"/>
      <c r="E463" s="10"/>
      <c r="F463" s="4"/>
      <c r="G463" s="63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spans="2:21" ht="15.75" customHeight="1">
      <c r="B464" s="4"/>
      <c r="C464" s="10"/>
      <c r="D464" s="10"/>
      <c r="E464" s="10"/>
      <c r="F464" s="4"/>
      <c r="G464" s="63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spans="2:21" ht="15.75" customHeight="1">
      <c r="B465" s="4"/>
      <c r="C465" s="10"/>
      <c r="D465" s="10"/>
      <c r="E465" s="10"/>
      <c r="F465" s="4"/>
      <c r="G465" s="63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spans="2:21" ht="15.75" customHeight="1">
      <c r="B466" s="4"/>
      <c r="C466" s="10"/>
      <c r="D466" s="10"/>
      <c r="E466" s="10"/>
      <c r="F466" s="4"/>
      <c r="G466" s="63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spans="2:21" ht="15.75" customHeight="1">
      <c r="B467" s="4"/>
      <c r="C467" s="10"/>
      <c r="D467" s="10"/>
      <c r="E467" s="10"/>
      <c r="F467" s="4"/>
      <c r="G467" s="63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spans="2:21" ht="15.75" customHeight="1">
      <c r="B468" s="4"/>
      <c r="C468" s="10"/>
      <c r="D468" s="10"/>
      <c r="E468" s="10"/>
      <c r="F468" s="4"/>
      <c r="G468" s="63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spans="2:21" ht="15.75" customHeight="1">
      <c r="B469" s="4"/>
      <c r="C469" s="10"/>
      <c r="D469" s="10"/>
      <c r="E469" s="10"/>
      <c r="F469" s="4"/>
      <c r="G469" s="63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spans="2:21" ht="15.75" customHeight="1">
      <c r="B470" s="4"/>
      <c r="C470" s="10"/>
      <c r="D470" s="10"/>
      <c r="E470" s="10"/>
      <c r="F470" s="4"/>
      <c r="G470" s="63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spans="2:21" ht="15.75" customHeight="1">
      <c r="B471" s="4"/>
      <c r="C471" s="10"/>
      <c r="D471" s="10"/>
      <c r="E471" s="10"/>
      <c r="F471" s="4"/>
      <c r="G471" s="63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spans="2:21" ht="15.75" customHeight="1">
      <c r="B472" s="4"/>
      <c r="C472" s="10"/>
      <c r="D472" s="10"/>
      <c r="E472" s="10"/>
      <c r="F472" s="4"/>
      <c r="G472" s="63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spans="2:21" ht="15.75" customHeight="1">
      <c r="B473" s="4"/>
      <c r="C473" s="10"/>
      <c r="D473" s="10"/>
      <c r="E473" s="10"/>
      <c r="F473" s="4"/>
      <c r="G473" s="63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spans="2:21" ht="15.75" customHeight="1">
      <c r="B474" s="4"/>
      <c r="C474" s="10"/>
      <c r="D474" s="10"/>
      <c r="E474" s="10"/>
      <c r="F474" s="4"/>
      <c r="G474" s="63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spans="2:21" ht="15.75" customHeight="1">
      <c r="B475" s="4"/>
      <c r="C475" s="10"/>
      <c r="D475" s="10"/>
      <c r="E475" s="10"/>
      <c r="F475" s="4"/>
      <c r="G475" s="63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spans="2:21" ht="15.75" customHeight="1">
      <c r="B476" s="4"/>
      <c r="C476" s="10"/>
      <c r="D476" s="10"/>
      <c r="E476" s="10"/>
      <c r="F476" s="4"/>
      <c r="G476" s="63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spans="2:21" ht="15.75" customHeight="1">
      <c r="B477" s="4"/>
      <c r="C477" s="10"/>
      <c r="D477" s="10"/>
      <c r="E477" s="10"/>
      <c r="F477" s="4"/>
      <c r="G477" s="63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spans="2:21" ht="15.75" customHeight="1">
      <c r="B478" s="4"/>
      <c r="C478" s="10"/>
      <c r="D478" s="10"/>
      <c r="E478" s="10"/>
      <c r="F478" s="4"/>
      <c r="G478" s="63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spans="2:21" ht="15.75" customHeight="1">
      <c r="B479" s="4"/>
      <c r="C479" s="10"/>
      <c r="D479" s="10"/>
      <c r="E479" s="10"/>
      <c r="F479" s="4"/>
      <c r="G479" s="63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spans="2:21" ht="15.75" customHeight="1">
      <c r="B480" s="4"/>
      <c r="C480" s="10"/>
      <c r="D480" s="10"/>
      <c r="E480" s="10"/>
      <c r="F480" s="4"/>
      <c r="G480" s="63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spans="2:21" ht="15.75" customHeight="1">
      <c r="B481" s="4"/>
      <c r="C481" s="10"/>
      <c r="D481" s="10"/>
      <c r="E481" s="10"/>
      <c r="F481" s="4"/>
      <c r="G481" s="63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spans="2:21" ht="15.75" customHeight="1">
      <c r="B482" s="4"/>
      <c r="C482" s="10"/>
      <c r="D482" s="10"/>
      <c r="E482" s="10"/>
      <c r="F482" s="4"/>
      <c r="G482" s="63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spans="2:21" ht="15.75" customHeight="1">
      <c r="B483" s="4"/>
      <c r="C483" s="10"/>
      <c r="D483" s="10"/>
      <c r="E483" s="10"/>
      <c r="F483" s="4"/>
      <c r="G483" s="63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spans="2:21" ht="15.75" customHeight="1">
      <c r="B484" s="4"/>
      <c r="C484" s="10"/>
      <c r="D484" s="10"/>
      <c r="E484" s="10"/>
      <c r="F484" s="4"/>
      <c r="G484" s="63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spans="2:21" ht="15.75" customHeight="1">
      <c r="B485" s="4"/>
      <c r="C485" s="10"/>
      <c r="D485" s="10"/>
      <c r="E485" s="10"/>
      <c r="F485" s="4"/>
      <c r="G485" s="63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spans="2:21" ht="15.75" customHeight="1">
      <c r="B486" s="4"/>
      <c r="C486" s="10"/>
      <c r="D486" s="10"/>
      <c r="E486" s="10"/>
      <c r="F486" s="4"/>
      <c r="G486" s="63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spans="2:21" ht="15.75" customHeight="1">
      <c r="B487" s="4"/>
      <c r="C487" s="10"/>
      <c r="D487" s="10"/>
      <c r="E487" s="10"/>
      <c r="F487" s="4"/>
      <c r="G487" s="63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spans="2:21" ht="15.75" customHeight="1">
      <c r="B488" s="4"/>
      <c r="C488" s="10"/>
      <c r="D488" s="10"/>
      <c r="E488" s="10"/>
      <c r="F488" s="4"/>
      <c r="G488" s="63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spans="2:21" ht="15.75" customHeight="1">
      <c r="B489" s="4"/>
      <c r="C489" s="10"/>
      <c r="D489" s="10"/>
      <c r="E489" s="10"/>
      <c r="F489" s="4"/>
      <c r="G489" s="63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spans="2:21" ht="15.75" customHeight="1">
      <c r="B490" s="4"/>
      <c r="C490" s="10"/>
      <c r="D490" s="10"/>
      <c r="E490" s="10"/>
      <c r="F490" s="4"/>
      <c r="G490" s="63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spans="2:21" ht="15.75" customHeight="1">
      <c r="B491" s="4"/>
      <c r="C491" s="10"/>
      <c r="D491" s="10"/>
      <c r="E491" s="10"/>
      <c r="F491" s="4"/>
      <c r="G491" s="63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spans="2:21" ht="15.75" customHeight="1">
      <c r="B492" s="4"/>
      <c r="C492" s="10"/>
      <c r="D492" s="10"/>
      <c r="E492" s="10"/>
      <c r="F492" s="4"/>
      <c r="G492" s="63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spans="2:21" ht="15.75" customHeight="1">
      <c r="B493" s="4"/>
      <c r="C493" s="10"/>
      <c r="D493" s="10"/>
      <c r="E493" s="10"/>
      <c r="F493" s="4"/>
      <c r="G493" s="63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spans="2:21" ht="15.75" customHeight="1">
      <c r="B494" s="4"/>
      <c r="C494" s="10"/>
      <c r="D494" s="10"/>
      <c r="E494" s="10"/>
      <c r="F494" s="4"/>
      <c r="G494" s="63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spans="2:21" ht="15.75" customHeight="1">
      <c r="B495" s="4"/>
      <c r="C495" s="10"/>
      <c r="D495" s="10"/>
      <c r="E495" s="10"/>
      <c r="F495" s="4"/>
      <c r="G495" s="63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spans="2:21" ht="15.75" customHeight="1">
      <c r="B496" s="4"/>
      <c r="C496" s="10"/>
      <c r="D496" s="10"/>
      <c r="E496" s="10"/>
      <c r="F496" s="4"/>
      <c r="G496" s="63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spans="2:21" ht="15.75" customHeight="1">
      <c r="B497" s="4"/>
      <c r="C497" s="10"/>
      <c r="D497" s="10"/>
      <c r="E497" s="10"/>
      <c r="F497" s="4"/>
      <c r="G497" s="63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spans="2:21" ht="15.75" customHeight="1">
      <c r="B498" s="4"/>
      <c r="C498" s="10"/>
      <c r="D498" s="10"/>
      <c r="E498" s="10"/>
      <c r="F498" s="4"/>
      <c r="G498" s="63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spans="2:21" ht="15.75" customHeight="1">
      <c r="B499" s="4"/>
      <c r="C499" s="10"/>
      <c r="D499" s="10"/>
      <c r="E499" s="10"/>
      <c r="F499" s="4"/>
      <c r="G499" s="63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spans="2:21" ht="15.75" customHeight="1">
      <c r="B500" s="4"/>
      <c r="C500" s="10"/>
      <c r="D500" s="10"/>
      <c r="E500" s="10"/>
      <c r="F500" s="4"/>
      <c r="G500" s="63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spans="2:21" ht="15.75" customHeight="1">
      <c r="B501" s="4"/>
      <c r="C501" s="10"/>
      <c r="D501" s="10"/>
      <c r="E501" s="10"/>
      <c r="F501" s="4"/>
      <c r="G501" s="63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spans="2:21" ht="15.75" customHeight="1">
      <c r="B502" s="4"/>
      <c r="C502" s="10"/>
      <c r="D502" s="10"/>
      <c r="E502" s="10"/>
      <c r="F502" s="4"/>
      <c r="G502" s="63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spans="2:21" ht="15.75" customHeight="1">
      <c r="B503" s="4"/>
      <c r="C503" s="10"/>
      <c r="D503" s="10"/>
      <c r="E503" s="10"/>
      <c r="F503" s="4"/>
      <c r="G503" s="63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spans="2:21" ht="15.75" customHeight="1">
      <c r="B504" s="4"/>
      <c r="C504" s="10"/>
      <c r="D504" s="10"/>
      <c r="E504" s="10"/>
      <c r="F504" s="4"/>
      <c r="G504" s="63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spans="2:21" ht="15.75" customHeight="1">
      <c r="B505" s="4"/>
      <c r="C505" s="10"/>
      <c r="D505" s="10"/>
      <c r="E505" s="10"/>
      <c r="F505" s="4"/>
      <c r="G505" s="63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spans="2:21" ht="15.75" customHeight="1">
      <c r="B506" s="4"/>
      <c r="C506" s="10"/>
      <c r="D506" s="10"/>
      <c r="E506" s="10"/>
      <c r="F506" s="4"/>
      <c r="G506" s="63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spans="2:21" ht="15.75" customHeight="1">
      <c r="B507" s="4"/>
      <c r="C507" s="10"/>
      <c r="D507" s="10"/>
      <c r="E507" s="10"/>
      <c r="F507" s="4"/>
      <c r="G507" s="63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spans="2:21" ht="15.75" customHeight="1">
      <c r="B508" s="4"/>
      <c r="C508" s="10"/>
      <c r="D508" s="10"/>
      <c r="E508" s="10"/>
      <c r="F508" s="4"/>
      <c r="G508" s="63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spans="2:21" ht="15.75" customHeight="1">
      <c r="B509" s="4"/>
      <c r="C509" s="10"/>
      <c r="D509" s="10"/>
      <c r="E509" s="10"/>
      <c r="F509" s="4"/>
      <c r="G509" s="63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spans="2:21" ht="15.75" customHeight="1">
      <c r="B510" s="4"/>
      <c r="C510" s="10"/>
      <c r="D510" s="10"/>
      <c r="E510" s="10"/>
      <c r="F510" s="4"/>
      <c r="G510" s="63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spans="2:21" ht="15.75" customHeight="1">
      <c r="B511" s="4"/>
      <c r="C511" s="10"/>
      <c r="D511" s="10"/>
      <c r="E511" s="10"/>
      <c r="F511" s="4"/>
      <c r="G511" s="63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spans="2:21" ht="15.75" customHeight="1">
      <c r="B512" s="4"/>
      <c r="C512" s="10"/>
      <c r="D512" s="10"/>
      <c r="E512" s="10"/>
      <c r="F512" s="4"/>
      <c r="G512" s="63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spans="2:21" ht="15.75" customHeight="1">
      <c r="B513" s="4"/>
      <c r="C513" s="10"/>
      <c r="D513" s="10"/>
      <c r="E513" s="10"/>
      <c r="F513" s="4"/>
      <c r="G513" s="63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spans="2:21" ht="15.75" customHeight="1">
      <c r="B514" s="4"/>
      <c r="C514" s="10"/>
      <c r="D514" s="10"/>
      <c r="E514" s="10"/>
      <c r="F514" s="4"/>
      <c r="G514" s="63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spans="2:21" ht="15.75" customHeight="1">
      <c r="B515" s="4"/>
      <c r="C515" s="10"/>
      <c r="D515" s="10"/>
      <c r="E515" s="10"/>
      <c r="F515" s="4"/>
      <c r="G515" s="63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spans="2:21" ht="15.75" customHeight="1">
      <c r="B516" s="4"/>
      <c r="C516" s="10"/>
      <c r="D516" s="10"/>
      <c r="E516" s="10"/>
      <c r="F516" s="4"/>
      <c r="G516" s="63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spans="2:21" ht="15.75" customHeight="1">
      <c r="B517" s="4"/>
      <c r="C517" s="10"/>
      <c r="D517" s="10"/>
      <c r="E517" s="10"/>
      <c r="F517" s="4"/>
      <c r="G517" s="63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spans="2:21" ht="15.75" customHeight="1">
      <c r="B518" s="4"/>
      <c r="C518" s="10"/>
      <c r="D518" s="10"/>
      <c r="E518" s="10"/>
      <c r="F518" s="4"/>
      <c r="G518" s="63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spans="2:21" ht="15.75" customHeight="1">
      <c r="B519" s="4"/>
      <c r="C519" s="10"/>
      <c r="D519" s="10"/>
      <c r="E519" s="10"/>
      <c r="F519" s="4"/>
      <c r="G519" s="63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spans="2:21" ht="15.75" customHeight="1">
      <c r="B520" s="4"/>
      <c r="C520" s="10"/>
      <c r="D520" s="10"/>
      <c r="E520" s="10"/>
      <c r="F520" s="4"/>
      <c r="G520" s="63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spans="2:21" ht="15.75" customHeight="1">
      <c r="B521" s="4"/>
      <c r="C521" s="10"/>
      <c r="D521" s="10"/>
      <c r="E521" s="10"/>
      <c r="F521" s="4"/>
      <c r="G521" s="63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spans="2:21" ht="15.75" customHeight="1">
      <c r="B522" s="4"/>
      <c r="C522" s="10"/>
      <c r="D522" s="10"/>
      <c r="E522" s="10"/>
      <c r="F522" s="4"/>
      <c r="G522" s="63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spans="2:21" ht="15.75" customHeight="1">
      <c r="B523" s="4"/>
      <c r="C523" s="10"/>
      <c r="D523" s="10"/>
      <c r="E523" s="10"/>
      <c r="F523" s="4"/>
      <c r="G523" s="6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spans="2:21" ht="15.75" customHeight="1">
      <c r="B524" s="4"/>
      <c r="C524" s="10"/>
      <c r="D524" s="10"/>
      <c r="E524" s="10"/>
      <c r="F524" s="4"/>
      <c r="G524" s="6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spans="2:21" ht="15.75" customHeight="1">
      <c r="B525" s="4"/>
      <c r="C525" s="10"/>
      <c r="D525" s="10"/>
      <c r="E525" s="10"/>
      <c r="F525" s="4"/>
      <c r="G525" s="6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spans="2:21" ht="15.75" customHeight="1">
      <c r="B526" s="4"/>
      <c r="C526" s="10"/>
      <c r="D526" s="10"/>
      <c r="E526" s="10"/>
      <c r="F526" s="4"/>
      <c r="G526" s="6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spans="2:21" ht="15.75" customHeight="1">
      <c r="B527" s="4"/>
      <c r="C527" s="10"/>
      <c r="D527" s="10"/>
      <c r="E527" s="10"/>
      <c r="F527" s="4"/>
      <c r="G527" s="6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spans="2:21" ht="15.75" customHeight="1">
      <c r="B528" s="4"/>
      <c r="C528" s="10"/>
      <c r="D528" s="10"/>
      <c r="E528" s="10"/>
      <c r="F528" s="4"/>
      <c r="G528" s="6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spans="2:21" ht="15.75" customHeight="1">
      <c r="B529" s="4"/>
      <c r="C529" s="10"/>
      <c r="D529" s="10"/>
      <c r="E529" s="10"/>
      <c r="F529" s="4"/>
      <c r="G529" s="6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spans="2:21" ht="15.75" customHeight="1">
      <c r="B530" s="4"/>
      <c r="C530" s="10"/>
      <c r="D530" s="10"/>
      <c r="E530" s="10"/>
      <c r="F530" s="4"/>
      <c r="G530" s="6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spans="2:21" ht="15.75" customHeight="1">
      <c r="B531" s="4"/>
      <c r="C531" s="10"/>
      <c r="D531" s="10"/>
      <c r="E531" s="10"/>
      <c r="F531" s="4"/>
      <c r="G531" s="6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spans="2:21" ht="15.75" customHeight="1">
      <c r="B532" s="4"/>
      <c r="C532" s="10"/>
      <c r="D532" s="10"/>
      <c r="E532" s="10"/>
      <c r="F532" s="4"/>
      <c r="G532" s="6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spans="2:21" ht="15.75" customHeight="1">
      <c r="B533" s="4"/>
      <c r="C533" s="10"/>
      <c r="D533" s="10"/>
      <c r="E533" s="10"/>
      <c r="F533" s="4"/>
      <c r="G533" s="6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spans="2:21" ht="15.75" customHeight="1">
      <c r="B534" s="4"/>
      <c r="C534" s="10"/>
      <c r="D534" s="10"/>
      <c r="E534" s="10"/>
      <c r="F534" s="4"/>
      <c r="G534" s="6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spans="2:21" ht="15.75" customHeight="1">
      <c r="B535" s="4"/>
      <c r="C535" s="10"/>
      <c r="D535" s="10"/>
      <c r="E535" s="10"/>
      <c r="F535" s="4"/>
      <c r="G535" s="6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spans="2:21" ht="15.75" customHeight="1">
      <c r="B536" s="4"/>
      <c r="C536" s="10"/>
      <c r="D536" s="10"/>
      <c r="E536" s="10"/>
      <c r="F536" s="4"/>
      <c r="G536" s="6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spans="2:21" ht="15.75" customHeight="1">
      <c r="B537" s="4"/>
      <c r="C537" s="10"/>
      <c r="D537" s="10"/>
      <c r="E537" s="10"/>
      <c r="F537" s="4"/>
      <c r="G537" s="6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spans="2:21" ht="15.75" customHeight="1">
      <c r="B538" s="4"/>
      <c r="C538" s="10"/>
      <c r="D538" s="10"/>
      <c r="E538" s="10"/>
      <c r="F538" s="4"/>
      <c r="G538" s="6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spans="2:21" ht="15.75" customHeight="1">
      <c r="B539" s="4"/>
      <c r="C539" s="10"/>
      <c r="D539" s="10"/>
      <c r="E539" s="10"/>
      <c r="F539" s="4"/>
      <c r="G539" s="6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spans="2:21" ht="15.75" customHeight="1">
      <c r="B540" s="4"/>
      <c r="C540" s="10"/>
      <c r="D540" s="10"/>
      <c r="E540" s="10"/>
      <c r="F540" s="4"/>
      <c r="G540" s="6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spans="2:21" ht="15.75" customHeight="1">
      <c r="B541" s="4"/>
      <c r="C541" s="10"/>
      <c r="D541" s="10"/>
      <c r="E541" s="10"/>
      <c r="F541" s="4"/>
      <c r="G541" s="6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spans="2:21" ht="15.75" customHeight="1">
      <c r="B542" s="4"/>
      <c r="C542" s="10"/>
      <c r="D542" s="10"/>
      <c r="E542" s="10"/>
      <c r="F542" s="4"/>
      <c r="G542" s="6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spans="2:21" ht="15.75" customHeight="1">
      <c r="B543" s="4"/>
      <c r="C543" s="10"/>
      <c r="D543" s="10"/>
      <c r="E543" s="10"/>
      <c r="F543" s="4"/>
      <c r="G543" s="6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spans="2:21" ht="15.75" customHeight="1">
      <c r="B544" s="4"/>
      <c r="C544" s="10"/>
      <c r="D544" s="10"/>
      <c r="E544" s="10"/>
      <c r="F544" s="4"/>
      <c r="G544" s="6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spans="2:21" ht="15.75" customHeight="1">
      <c r="B545" s="4"/>
      <c r="C545" s="10"/>
      <c r="D545" s="10"/>
      <c r="E545" s="10"/>
      <c r="F545" s="4"/>
      <c r="G545" s="6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spans="2:21" ht="15.75" customHeight="1">
      <c r="B546" s="4"/>
      <c r="C546" s="10"/>
      <c r="D546" s="10"/>
      <c r="E546" s="10"/>
      <c r="F546" s="4"/>
      <c r="G546" s="6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spans="2:21" ht="15.75" customHeight="1">
      <c r="B547" s="4"/>
      <c r="C547" s="10"/>
      <c r="D547" s="10"/>
      <c r="E547" s="10"/>
      <c r="F547" s="4"/>
      <c r="G547" s="6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spans="2:21" ht="15.75" customHeight="1">
      <c r="B548" s="4"/>
      <c r="C548" s="10"/>
      <c r="D548" s="10"/>
      <c r="E548" s="10"/>
      <c r="F548" s="4"/>
      <c r="G548" s="6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spans="2:21" ht="15.75" customHeight="1">
      <c r="B549" s="4"/>
      <c r="C549" s="10"/>
      <c r="D549" s="10"/>
      <c r="E549" s="10"/>
      <c r="F549" s="4"/>
      <c r="G549" s="6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spans="2:21" ht="15.75" customHeight="1">
      <c r="B550" s="4"/>
      <c r="C550" s="10"/>
      <c r="D550" s="10"/>
      <c r="E550" s="10"/>
      <c r="F550" s="4"/>
      <c r="G550" s="6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spans="2:21" ht="15.75" customHeight="1">
      <c r="B551" s="4"/>
      <c r="C551" s="10"/>
      <c r="D551" s="10"/>
      <c r="E551" s="10"/>
      <c r="F551" s="4"/>
      <c r="G551" s="6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spans="2:21" ht="15.75" customHeight="1">
      <c r="B552" s="4"/>
      <c r="C552" s="10"/>
      <c r="D552" s="10"/>
      <c r="E552" s="10"/>
      <c r="F552" s="4"/>
      <c r="G552" s="6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spans="2:21" ht="15.75" customHeight="1">
      <c r="B553" s="4"/>
      <c r="C553" s="10"/>
      <c r="D553" s="10"/>
      <c r="E553" s="10"/>
      <c r="F553" s="4"/>
      <c r="G553" s="6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spans="2:21" ht="15.75" customHeight="1">
      <c r="B554" s="4"/>
      <c r="C554" s="10"/>
      <c r="D554" s="10"/>
      <c r="E554" s="10"/>
      <c r="F554" s="4"/>
      <c r="G554" s="6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spans="2:21" ht="15.75" customHeight="1">
      <c r="B555" s="4"/>
      <c r="C555" s="10"/>
      <c r="D555" s="10"/>
      <c r="E555" s="10"/>
      <c r="F555" s="4"/>
      <c r="G555" s="6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spans="2:21" ht="15.75" customHeight="1">
      <c r="B556" s="4"/>
      <c r="C556" s="10"/>
      <c r="D556" s="10"/>
      <c r="E556" s="10"/>
      <c r="F556" s="4"/>
      <c r="G556" s="6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spans="2:21" ht="15.75" customHeight="1">
      <c r="B557" s="4"/>
      <c r="C557" s="10"/>
      <c r="D557" s="10"/>
      <c r="E557" s="10"/>
      <c r="F557" s="4"/>
      <c r="G557" s="6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spans="2:21" ht="15.75" customHeight="1">
      <c r="B558" s="4"/>
      <c r="C558" s="10"/>
      <c r="D558" s="10"/>
      <c r="E558" s="10"/>
      <c r="F558" s="4"/>
      <c r="G558" s="6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spans="2:21" ht="15.75" customHeight="1">
      <c r="B559" s="4"/>
      <c r="C559" s="10"/>
      <c r="D559" s="10"/>
      <c r="E559" s="10"/>
      <c r="F559" s="4"/>
      <c r="G559" s="6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spans="2:21" ht="15.75" customHeight="1">
      <c r="B560" s="4"/>
      <c r="C560" s="10"/>
      <c r="D560" s="10"/>
      <c r="E560" s="10"/>
      <c r="F560" s="4"/>
      <c r="G560" s="6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spans="2:21" ht="15.75" customHeight="1">
      <c r="B561" s="4"/>
      <c r="C561" s="10"/>
      <c r="D561" s="10"/>
      <c r="E561" s="10"/>
      <c r="F561" s="4"/>
      <c r="G561" s="6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spans="2:21" ht="15.75" customHeight="1">
      <c r="B562" s="4"/>
      <c r="C562" s="10"/>
      <c r="D562" s="10"/>
      <c r="E562" s="10"/>
      <c r="F562" s="4"/>
      <c r="G562" s="6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spans="2:21" ht="15.75" customHeight="1">
      <c r="B563" s="4"/>
      <c r="C563" s="10"/>
      <c r="D563" s="10"/>
      <c r="E563" s="10"/>
      <c r="F563" s="4"/>
      <c r="G563" s="6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spans="2:21" ht="15.75" customHeight="1">
      <c r="B564" s="4"/>
      <c r="C564" s="10"/>
      <c r="D564" s="10"/>
      <c r="E564" s="10"/>
      <c r="F564" s="4"/>
      <c r="G564" s="6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spans="2:21" ht="15.75" customHeight="1">
      <c r="B565" s="4"/>
      <c r="C565" s="10"/>
      <c r="D565" s="10"/>
      <c r="E565" s="10"/>
      <c r="F565" s="4"/>
      <c r="G565" s="6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spans="2:21" ht="15.75" customHeight="1">
      <c r="B566" s="4"/>
      <c r="C566" s="10"/>
      <c r="D566" s="10"/>
      <c r="E566" s="10"/>
      <c r="F566" s="4"/>
      <c r="G566" s="6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spans="2:21" ht="15.75" customHeight="1">
      <c r="B567" s="4"/>
      <c r="C567" s="10"/>
      <c r="D567" s="10"/>
      <c r="E567" s="10"/>
      <c r="F567" s="4"/>
      <c r="G567" s="6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spans="2:21" ht="15.75" customHeight="1">
      <c r="B568" s="4"/>
      <c r="C568" s="10"/>
      <c r="D568" s="10"/>
      <c r="E568" s="10"/>
      <c r="F568" s="4"/>
      <c r="G568" s="6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spans="2:21" ht="15.75" customHeight="1">
      <c r="B569" s="4"/>
      <c r="C569" s="10"/>
      <c r="D569" s="10"/>
      <c r="E569" s="10"/>
      <c r="F569" s="4"/>
      <c r="G569" s="6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spans="2:21" ht="15.75" customHeight="1">
      <c r="B570" s="4"/>
      <c r="C570" s="10"/>
      <c r="D570" s="10"/>
      <c r="E570" s="10"/>
      <c r="F570" s="4"/>
      <c r="G570" s="6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spans="2:21" ht="15.75" customHeight="1">
      <c r="B571" s="4"/>
      <c r="C571" s="10"/>
      <c r="D571" s="10"/>
      <c r="E571" s="10"/>
      <c r="F571" s="4"/>
      <c r="G571" s="6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spans="2:21" ht="15.75" customHeight="1">
      <c r="B572" s="4"/>
      <c r="C572" s="10"/>
      <c r="D572" s="10"/>
      <c r="E572" s="10"/>
      <c r="F572" s="4"/>
      <c r="G572" s="6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spans="2:21" ht="15.75" customHeight="1">
      <c r="B573" s="4"/>
      <c r="C573" s="10"/>
      <c r="D573" s="10"/>
      <c r="E573" s="10"/>
      <c r="F573" s="4"/>
      <c r="G573" s="6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spans="2:21" ht="15.75" customHeight="1">
      <c r="B574" s="4"/>
      <c r="C574" s="10"/>
      <c r="D574" s="10"/>
      <c r="E574" s="10"/>
      <c r="F574" s="4"/>
      <c r="G574" s="6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spans="2:21" ht="15.75" customHeight="1">
      <c r="B575" s="4"/>
      <c r="C575" s="10"/>
      <c r="D575" s="10"/>
      <c r="E575" s="10"/>
      <c r="F575" s="4"/>
      <c r="G575" s="6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spans="2:21" ht="15.75" customHeight="1">
      <c r="B576" s="4"/>
      <c r="C576" s="10"/>
      <c r="D576" s="10"/>
      <c r="E576" s="10"/>
      <c r="F576" s="4"/>
      <c r="G576" s="6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spans="2:21" ht="15.75" customHeight="1">
      <c r="B577" s="4"/>
      <c r="C577" s="10"/>
      <c r="D577" s="10"/>
      <c r="E577" s="10"/>
      <c r="F577" s="4"/>
      <c r="G577" s="6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spans="2:21" ht="15.75" customHeight="1">
      <c r="B578" s="4"/>
      <c r="C578" s="10"/>
      <c r="D578" s="10"/>
      <c r="E578" s="10"/>
      <c r="F578" s="4"/>
      <c r="G578" s="6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spans="2:21" ht="15.75" customHeight="1">
      <c r="B579" s="4"/>
      <c r="C579" s="10"/>
      <c r="D579" s="10"/>
      <c r="E579" s="10"/>
      <c r="F579" s="4"/>
      <c r="G579" s="6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spans="2:21" ht="15.75" customHeight="1">
      <c r="B580" s="4"/>
      <c r="C580" s="10"/>
      <c r="D580" s="10"/>
      <c r="E580" s="10"/>
      <c r="F580" s="4"/>
      <c r="G580" s="6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spans="2:21" ht="15.75" customHeight="1">
      <c r="B581" s="4"/>
      <c r="C581" s="10"/>
      <c r="D581" s="10"/>
      <c r="E581" s="10"/>
      <c r="F581" s="4"/>
      <c r="G581" s="6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spans="2:21" ht="15.75" customHeight="1">
      <c r="B582" s="4"/>
      <c r="C582" s="10"/>
      <c r="D582" s="10"/>
      <c r="E582" s="10"/>
      <c r="F582" s="4"/>
      <c r="G582" s="6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spans="2:21" ht="15.75" customHeight="1">
      <c r="B583" s="4"/>
      <c r="C583" s="10"/>
      <c r="D583" s="10"/>
      <c r="E583" s="10"/>
      <c r="F583" s="4"/>
      <c r="G583" s="6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spans="2:21" ht="15.75" customHeight="1">
      <c r="B584" s="4"/>
      <c r="C584" s="10"/>
      <c r="D584" s="10"/>
      <c r="E584" s="10"/>
      <c r="F584" s="4"/>
      <c r="G584" s="6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spans="2:21" ht="15.75" customHeight="1">
      <c r="B585" s="4"/>
      <c r="C585" s="10"/>
      <c r="D585" s="10"/>
      <c r="E585" s="10"/>
      <c r="F585" s="4"/>
      <c r="G585" s="6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spans="2:21" ht="15.75" customHeight="1">
      <c r="B586" s="4"/>
      <c r="C586" s="10"/>
      <c r="D586" s="10"/>
      <c r="E586" s="10"/>
      <c r="F586" s="4"/>
      <c r="G586" s="6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spans="2:21" ht="15.75" customHeight="1">
      <c r="B587" s="4"/>
      <c r="C587" s="10"/>
      <c r="D587" s="10"/>
      <c r="E587" s="10"/>
      <c r="F587" s="4"/>
      <c r="G587" s="6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spans="2:21" ht="15.75" customHeight="1">
      <c r="B588" s="4"/>
      <c r="C588" s="10"/>
      <c r="D588" s="10"/>
      <c r="E588" s="10"/>
      <c r="F588" s="4"/>
      <c r="G588" s="6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spans="2:21" ht="15.75" customHeight="1">
      <c r="B589" s="4"/>
      <c r="C589" s="10"/>
      <c r="D589" s="10"/>
      <c r="E589" s="10"/>
      <c r="F589" s="4"/>
      <c r="G589" s="6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spans="2:21" ht="15.75" customHeight="1">
      <c r="B590" s="4"/>
      <c r="C590" s="10"/>
      <c r="D590" s="10"/>
      <c r="E590" s="10"/>
      <c r="F590" s="4"/>
      <c r="G590" s="6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spans="2:21" ht="15.75" customHeight="1">
      <c r="B591" s="4"/>
      <c r="C591" s="10"/>
      <c r="D591" s="10"/>
      <c r="E591" s="10"/>
      <c r="F591" s="4"/>
      <c r="G591" s="6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spans="2:21" ht="15.75" customHeight="1">
      <c r="B592" s="4"/>
      <c r="C592" s="10"/>
      <c r="D592" s="10"/>
      <c r="E592" s="10"/>
      <c r="F592" s="4"/>
      <c r="G592" s="6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spans="2:21" ht="15.75" customHeight="1">
      <c r="B593" s="4"/>
      <c r="C593" s="10"/>
      <c r="D593" s="10"/>
      <c r="E593" s="10"/>
      <c r="F593" s="4"/>
      <c r="G593" s="6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spans="2:21" ht="15.75" customHeight="1">
      <c r="B594" s="4"/>
      <c r="C594" s="10"/>
      <c r="D594" s="10"/>
      <c r="E594" s="10"/>
      <c r="F594" s="4"/>
      <c r="G594" s="6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spans="2:21" ht="15.75" customHeight="1">
      <c r="B595" s="4"/>
      <c r="C595" s="10"/>
      <c r="D595" s="10"/>
      <c r="E595" s="10"/>
      <c r="F595" s="4"/>
      <c r="G595" s="6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spans="2:21" ht="15.75" customHeight="1">
      <c r="B596" s="4"/>
      <c r="C596" s="10"/>
      <c r="D596" s="10"/>
      <c r="E596" s="10"/>
      <c r="F596" s="4"/>
      <c r="G596" s="6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spans="2:21" ht="15.75" customHeight="1">
      <c r="B597" s="4"/>
      <c r="C597" s="10"/>
      <c r="D597" s="10"/>
      <c r="E597" s="10"/>
      <c r="F597" s="4"/>
      <c r="G597" s="6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spans="2:21" ht="15.75" customHeight="1">
      <c r="B598" s="4"/>
      <c r="C598" s="10"/>
      <c r="D598" s="10"/>
      <c r="E598" s="10"/>
      <c r="F598" s="4"/>
      <c r="G598" s="6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spans="2:21" ht="15.75" customHeight="1">
      <c r="B599" s="4"/>
      <c r="C599" s="10"/>
      <c r="D599" s="10"/>
      <c r="E599" s="10"/>
      <c r="F599" s="4"/>
      <c r="G599" s="6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spans="2:21" ht="15.75" customHeight="1">
      <c r="B600" s="4"/>
      <c r="C600" s="10"/>
      <c r="D600" s="10"/>
      <c r="E600" s="10"/>
      <c r="F600" s="4"/>
      <c r="G600" s="6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spans="2:21" ht="15.75" customHeight="1">
      <c r="B601" s="4"/>
      <c r="C601" s="10"/>
      <c r="D601" s="10"/>
      <c r="E601" s="10"/>
      <c r="F601" s="4"/>
      <c r="G601" s="6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spans="2:21" ht="15.75" customHeight="1">
      <c r="B602" s="4"/>
      <c r="C602" s="10"/>
      <c r="D602" s="10"/>
      <c r="E602" s="10"/>
      <c r="F602" s="4"/>
      <c r="G602" s="6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spans="2:21" ht="15.75" customHeight="1">
      <c r="B603" s="4"/>
      <c r="C603" s="10"/>
      <c r="D603" s="10"/>
      <c r="E603" s="10"/>
      <c r="F603" s="4"/>
      <c r="G603" s="6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spans="2:21" ht="15.75" customHeight="1">
      <c r="B604" s="4"/>
      <c r="C604" s="10"/>
      <c r="D604" s="10"/>
      <c r="E604" s="10"/>
      <c r="F604" s="4"/>
      <c r="G604" s="6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spans="2:21" ht="15.75" customHeight="1">
      <c r="B605" s="4"/>
      <c r="C605" s="10"/>
      <c r="D605" s="10"/>
      <c r="E605" s="10"/>
      <c r="F605" s="4"/>
      <c r="G605" s="6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spans="2:21" ht="15.75" customHeight="1">
      <c r="B606" s="4"/>
      <c r="C606" s="10"/>
      <c r="D606" s="10"/>
      <c r="E606" s="10"/>
      <c r="F606" s="4"/>
      <c r="G606" s="6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spans="2:21" ht="15.75" customHeight="1">
      <c r="B607" s="4"/>
      <c r="C607" s="10"/>
      <c r="D607" s="10"/>
      <c r="E607" s="10"/>
      <c r="F607" s="4"/>
      <c r="G607" s="6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spans="2:21" ht="15.75" customHeight="1">
      <c r="B608" s="4"/>
      <c r="C608" s="10"/>
      <c r="D608" s="10"/>
      <c r="E608" s="10"/>
      <c r="F608" s="4"/>
      <c r="G608" s="6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spans="2:21" ht="15.75" customHeight="1">
      <c r="B609" s="4"/>
      <c r="C609" s="10"/>
      <c r="D609" s="10"/>
      <c r="E609" s="10"/>
      <c r="F609" s="4"/>
      <c r="G609" s="6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spans="2:21" ht="15.75" customHeight="1">
      <c r="B610" s="4"/>
      <c r="C610" s="10"/>
      <c r="D610" s="10"/>
      <c r="E610" s="10"/>
      <c r="F610" s="4"/>
      <c r="G610" s="6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spans="2:21" ht="15.75" customHeight="1">
      <c r="B611" s="4"/>
      <c r="C611" s="10"/>
      <c r="D611" s="10"/>
      <c r="E611" s="10"/>
      <c r="F611" s="4"/>
      <c r="G611" s="6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spans="2:21" ht="15.75" customHeight="1">
      <c r="B612" s="4"/>
      <c r="C612" s="10"/>
      <c r="D612" s="10"/>
      <c r="E612" s="10"/>
      <c r="F612" s="4"/>
      <c r="G612" s="6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spans="2:21" ht="15.75" customHeight="1">
      <c r="B613" s="4"/>
      <c r="C613" s="10"/>
      <c r="D613" s="10"/>
      <c r="E613" s="10"/>
      <c r="F613" s="4"/>
      <c r="G613" s="6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spans="2:21" ht="15.75" customHeight="1">
      <c r="B614" s="4"/>
      <c r="C614" s="10"/>
      <c r="D614" s="10"/>
      <c r="E614" s="10"/>
      <c r="F614" s="4"/>
      <c r="G614" s="6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spans="2:21" ht="15.75" customHeight="1">
      <c r="B615" s="4"/>
      <c r="C615" s="10"/>
      <c r="D615" s="10"/>
      <c r="E615" s="10"/>
      <c r="F615" s="4"/>
      <c r="G615" s="6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spans="2:21" ht="15.75" customHeight="1">
      <c r="B616" s="4"/>
      <c r="C616" s="10"/>
      <c r="D616" s="10"/>
      <c r="E616" s="10"/>
      <c r="F616" s="4"/>
      <c r="G616" s="6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spans="2:21" ht="15.75" customHeight="1">
      <c r="B617" s="4"/>
      <c r="C617" s="10"/>
      <c r="D617" s="10"/>
      <c r="E617" s="10"/>
      <c r="F617" s="4"/>
      <c r="G617" s="6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spans="2:21" ht="15.75" customHeight="1">
      <c r="B618" s="4"/>
      <c r="C618" s="10"/>
      <c r="D618" s="10"/>
      <c r="E618" s="10"/>
      <c r="F618" s="4"/>
      <c r="G618" s="6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spans="2:21" ht="15.75" customHeight="1">
      <c r="B619" s="4"/>
      <c r="C619" s="10"/>
      <c r="D619" s="10"/>
      <c r="E619" s="10"/>
      <c r="F619" s="4"/>
      <c r="G619" s="6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spans="2:21" ht="15.75" customHeight="1">
      <c r="B620" s="4"/>
      <c r="C620" s="10"/>
      <c r="D620" s="10"/>
      <c r="E620" s="10"/>
      <c r="F620" s="4"/>
      <c r="G620" s="6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spans="2:21" ht="15.75" customHeight="1">
      <c r="B621" s="4"/>
      <c r="C621" s="10"/>
      <c r="D621" s="10"/>
      <c r="E621" s="10"/>
      <c r="F621" s="4"/>
      <c r="G621" s="6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spans="2:21" ht="15.75" customHeight="1">
      <c r="B622" s="4"/>
      <c r="C622" s="10"/>
      <c r="D622" s="10"/>
      <c r="E622" s="10"/>
      <c r="F622" s="4"/>
      <c r="G622" s="6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spans="2:21" ht="15.75" customHeight="1">
      <c r="B623" s="4"/>
      <c r="C623" s="10"/>
      <c r="D623" s="10"/>
      <c r="E623" s="10"/>
      <c r="F623" s="4"/>
      <c r="G623" s="6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spans="2:21" ht="15.75" customHeight="1">
      <c r="B624" s="4"/>
      <c r="C624" s="10"/>
      <c r="D624" s="10"/>
      <c r="E624" s="10"/>
      <c r="F624" s="4"/>
      <c r="G624" s="6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spans="2:21" ht="15.75" customHeight="1">
      <c r="B625" s="4"/>
      <c r="C625" s="10"/>
      <c r="D625" s="10"/>
      <c r="E625" s="10"/>
      <c r="F625" s="4"/>
      <c r="G625" s="6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spans="2:21" ht="15.75" customHeight="1">
      <c r="B626" s="4"/>
      <c r="C626" s="10"/>
      <c r="D626" s="10"/>
      <c r="E626" s="10"/>
      <c r="F626" s="4"/>
      <c r="G626" s="6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spans="2:21" ht="15.75" customHeight="1">
      <c r="B627" s="4"/>
      <c r="C627" s="10"/>
      <c r="D627" s="10"/>
      <c r="E627" s="10"/>
      <c r="F627" s="4"/>
      <c r="G627" s="6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spans="2:21" ht="15.75" customHeight="1">
      <c r="B628" s="4"/>
      <c r="C628" s="10"/>
      <c r="D628" s="10"/>
      <c r="E628" s="10"/>
      <c r="F628" s="4"/>
      <c r="G628" s="6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spans="2:21" ht="15.75" customHeight="1">
      <c r="B629" s="4"/>
      <c r="C629" s="10"/>
      <c r="D629" s="10"/>
      <c r="E629" s="10"/>
      <c r="F629" s="4"/>
      <c r="G629" s="6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spans="2:21" ht="15.75" customHeight="1">
      <c r="B630" s="4"/>
      <c r="C630" s="10"/>
      <c r="D630" s="10"/>
      <c r="E630" s="10"/>
      <c r="F630" s="4"/>
      <c r="G630" s="6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spans="2:21" ht="15.75" customHeight="1">
      <c r="B631" s="4"/>
      <c r="C631" s="10"/>
      <c r="D631" s="10"/>
      <c r="E631" s="10"/>
      <c r="F631" s="4"/>
      <c r="G631" s="6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spans="2:21" ht="15.75" customHeight="1">
      <c r="B632" s="4"/>
      <c r="C632" s="10"/>
      <c r="D632" s="10"/>
      <c r="E632" s="10"/>
      <c r="F632" s="4"/>
      <c r="G632" s="6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spans="2:21" ht="15.75" customHeight="1">
      <c r="B633" s="4"/>
      <c r="C633" s="10"/>
      <c r="D633" s="10"/>
      <c r="E633" s="10"/>
      <c r="F633" s="4"/>
      <c r="G633" s="6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spans="2:21" ht="15.75" customHeight="1">
      <c r="B634" s="4"/>
      <c r="C634" s="10"/>
      <c r="D634" s="10"/>
      <c r="E634" s="10"/>
      <c r="F634" s="4"/>
      <c r="G634" s="6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spans="2:21" ht="15.75" customHeight="1">
      <c r="B635" s="4"/>
      <c r="C635" s="10"/>
      <c r="D635" s="10"/>
      <c r="E635" s="10"/>
      <c r="F635" s="4"/>
      <c r="G635" s="6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spans="2:21" ht="15.75" customHeight="1">
      <c r="B636" s="4"/>
      <c r="C636" s="10"/>
      <c r="D636" s="10"/>
      <c r="E636" s="10"/>
      <c r="F636" s="4"/>
      <c r="G636" s="6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spans="2:21" ht="15.75" customHeight="1">
      <c r="B637" s="4"/>
      <c r="C637" s="10"/>
      <c r="D637" s="10"/>
      <c r="E637" s="10"/>
      <c r="F637" s="4"/>
      <c r="G637" s="6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spans="2:21" ht="15.75" customHeight="1">
      <c r="B638" s="4"/>
      <c r="C638" s="10"/>
      <c r="D638" s="10"/>
      <c r="E638" s="10"/>
      <c r="F638" s="4"/>
      <c r="G638" s="6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spans="2:21" ht="15.75" customHeight="1">
      <c r="B639" s="4"/>
      <c r="C639" s="10"/>
      <c r="D639" s="10"/>
      <c r="E639" s="10"/>
      <c r="F639" s="4"/>
      <c r="G639" s="6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spans="2:21" ht="15.75" customHeight="1">
      <c r="B640" s="4"/>
      <c r="C640" s="10"/>
      <c r="D640" s="10"/>
      <c r="E640" s="10"/>
      <c r="F640" s="4"/>
      <c r="G640" s="6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spans="2:21" ht="15.75" customHeight="1">
      <c r="B641" s="4"/>
      <c r="C641" s="10"/>
      <c r="D641" s="10"/>
      <c r="E641" s="10"/>
      <c r="F641" s="4"/>
      <c r="G641" s="6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spans="2:21" ht="15.75" customHeight="1">
      <c r="B642" s="4"/>
      <c r="C642" s="10"/>
      <c r="D642" s="10"/>
      <c r="E642" s="10"/>
      <c r="F642" s="4"/>
      <c r="G642" s="6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spans="2:21" ht="15.75" customHeight="1">
      <c r="B643" s="4"/>
      <c r="C643" s="10"/>
      <c r="D643" s="10"/>
      <c r="E643" s="10"/>
      <c r="F643" s="4"/>
      <c r="G643" s="6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spans="2:21" ht="15.75" customHeight="1">
      <c r="B644" s="4"/>
      <c r="C644" s="10"/>
      <c r="D644" s="10"/>
      <c r="E644" s="10"/>
      <c r="F644" s="4"/>
      <c r="G644" s="6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spans="2:21" ht="15.75" customHeight="1">
      <c r="B645" s="4"/>
      <c r="C645" s="10"/>
      <c r="D645" s="10"/>
      <c r="E645" s="10"/>
      <c r="F645" s="4"/>
      <c r="G645" s="6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spans="2:21" ht="15.75" customHeight="1">
      <c r="B646" s="4"/>
      <c r="C646" s="10"/>
      <c r="D646" s="10"/>
      <c r="E646" s="10"/>
      <c r="F646" s="4"/>
      <c r="G646" s="6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spans="2:21" ht="15.75" customHeight="1">
      <c r="B647" s="4"/>
      <c r="C647" s="10"/>
      <c r="D647" s="10"/>
      <c r="E647" s="10"/>
      <c r="F647" s="4"/>
      <c r="G647" s="6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spans="2:21" ht="15.75" customHeight="1">
      <c r="B648" s="4"/>
      <c r="C648" s="10"/>
      <c r="D648" s="10"/>
      <c r="E648" s="10"/>
      <c r="F648" s="4"/>
      <c r="G648" s="6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spans="2:21" ht="15.75" customHeight="1">
      <c r="B649" s="4"/>
      <c r="C649" s="10"/>
      <c r="D649" s="10"/>
      <c r="E649" s="10"/>
      <c r="F649" s="4"/>
      <c r="G649" s="6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spans="2:21" ht="15.75" customHeight="1">
      <c r="B650" s="4"/>
      <c r="C650" s="10"/>
      <c r="D650" s="10"/>
      <c r="E650" s="10"/>
      <c r="F650" s="4"/>
      <c r="G650" s="6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spans="2:21" ht="15.75" customHeight="1">
      <c r="B651" s="4"/>
      <c r="C651" s="10"/>
      <c r="D651" s="10"/>
      <c r="E651" s="10"/>
      <c r="F651" s="4"/>
      <c r="G651" s="6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spans="2:21" ht="15.75" customHeight="1">
      <c r="B652" s="4"/>
      <c r="C652" s="10"/>
      <c r="D652" s="10"/>
      <c r="E652" s="10"/>
      <c r="F652" s="4"/>
      <c r="G652" s="6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spans="2:21" ht="15.75" customHeight="1">
      <c r="B653" s="4"/>
      <c r="C653" s="10"/>
      <c r="D653" s="10"/>
      <c r="E653" s="10"/>
      <c r="F653" s="4"/>
      <c r="G653" s="6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spans="2:21" ht="15.75" customHeight="1">
      <c r="B654" s="4"/>
      <c r="C654" s="10"/>
      <c r="D654" s="10"/>
      <c r="E654" s="10"/>
      <c r="F654" s="4"/>
      <c r="G654" s="6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spans="2:21" ht="15.75" customHeight="1">
      <c r="B655" s="4"/>
      <c r="C655" s="10"/>
      <c r="D655" s="10"/>
      <c r="E655" s="10"/>
      <c r="F655" s="4"/>
      <c r="G655" s="6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spans="2:21" ht="15.75" customHeight="1">
      <c r="B656" s="4"/>
      <c r="C656" s="10"/>
      <c r="D656" s="10"/>
      <c r="E656" s="10"/>
      <c r="F656" s="4"/>
      <c r="G656" s="6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2:21" ht="15.75" customHeight="1">
      <c r="B657" s="4"/>
      <c r="C657" s="10"/>
      <c r="D657" s="10"/>
      <c r="E657" s="10"/>
      <c r="F657" s="4"/>
      <c r="G657" s="6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2:21" ht="15.75" customHeight="1">
      <c r="B658" s="4"/>
      <c r="C658" s="10"/>
      <c r="D658" s="10"/>
      <c r="E658" s="10"/>
      <c r="F658" s="4"/>
      <c r="G658" s="6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2:21" ht="15.75" customHeight="1">
      <c r="B659" s="4"/>
      <c r="C659" s="10"/>
      <c r="D659" s="10"/>
      <c r="E659" s="10"/>
      <c r="F659" s="4"/>
      <c r="G659" s="6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2:21" ht="15.75" customHeight="1">
      <c r="B660" s="4"/>
      <c r="C660" s="10"/>
      <c r="D660" s="10"/>
      <c r="E660" s="10"/>
      <c r="F660" s="4"/>
      <c r="G660" s="6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2:21" ht="15.75" customHeight="1">
      <c r="B661" s="4"/>
      <c r="C661" s="10"/>
      <c r="D661" s="10"/>
      <c r="E661" s="10"/>
      <c r="F661" s="4"/>
      <c r="G661" s="6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2:21" ht="15.75" customHeight="1">
      <c r="B662" s="4"/>
      <c r="C662" s="10"/>
      <c r="D662" s="10"/>
      <c r="E662" s="10"/>
      <c r="F662" s="4"/>
      <c r="G662" s="6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spans="2:21" ht="15.75" customHeight="1">
      <c r="B663" s="4"/>
      <c r="C663" s="10"/>
      <c r="D663" s="10"/>
      <c r="E663" s="10"/>
      <c r="F663" s="4"/>
      <c r="G663" s="6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spans="2:21" ht="15.75" customHeight="1">
      <c r="B664" s="4"/>
      <c r="C664" s="10"/>
      <c r="D664" s="10"/>
      <c r="E664" s="10"/>
      <c r="F664" s="4"/>
      <c r="G664" s="6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spans="2:21" ht="15.75" customHeight="1">
      <c r="B665" s="4"/>
      <c r="C665" s="10"/>
      <c r="D665" s="10"/>
      <c r="E665" s="10"/>
      <c r="F665" s="4"/>
      <c r="G665" s="6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spans="2:21" ht="15.75" customHeight="1">
      <c r="B666" s="4"/>
      <c r="C666" s="10"/>
      <c r="D666" s="10"/>
      <c r="E666" s="10"/>
      <c r="F666" s="4"/>
      <c r="G666" s="6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spans="2:21" ht="15.75" customHeight="1">
      <c r="B667" s="4"/>
      <c r="C667" s="10"/>
      <c r="D667" s="10"/>
      <c r="E667" s="10"/>
      <c r="F667" s="4"/>
      <c r="G667" s="6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spans="2:21" ht="15.75" customHeight="1">
      <c r="B668" s="4"/>
      <c r="C668" s="10"/>
      <c r="D668" s="10"/>
      <c r="E668" s="10"/>
      <c r="F668" s="4"/>
      <c r="G668" s="6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spans="2:21" ht="15.75" customHeight="1">
      <c r="B669" s="4"/>
      <c r="C669" s="10"/>
      <c r="D669" s="10"/>
      <c r="E669" s="10"/>
      <c r="F669" s="4"/>
      <c r="G669" s="6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spans="2:21" ht="15.75" customHeight="1">
      <c r="B670" s="4"/>
      <c r="C670" s="10"/>
      <c r="D670" s="10"/>
      <c r="E670" s="10"/>
      <c r="F670" s="4"/>
      <c r="G670" s="6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spans="2:21" ht="15.75" customHeight="1">
      <c r="B671" s="4"/>
      <c r="C671" s="10"/>
      <c r="D671" s="10"/>
      <c r="E671" s="10"/>
      <c r="F671" s="4"/>
      <c r="G671" s="6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spans="2:21" ht="15.75" customHeight="1">
      <c r="B672" s="4"/>
      <c r="C672" s="10"/>
      <c r="D672" s="10"/>
      <c r="E672" s="10"/>
      <c r="F672" s="4"/>
      <c r="G672" s="6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spans="2:21" ht="15.75" customHeight="1">
      <c r="B673" s="4"/>
      <c r="C673" s="10"/>
      <c r="D673" s="10"/>
      <c r="E673" s="10"/>
      <c r="F673" s="4"/>
      <c r="G673" s="6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spans="2:21" ht="15.75" customHeight="1">
      <c r="B674" s="4"/>
      <c r="C674" s="10"/>
      <c r="D674" s="10"/>
      <c r="E674" s="10"/>
      <c r="F674" s="4"/>
      <c r="G674" s="6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spans="2:21" ht="15.75" customHeight="1">
      <c r="B675" s="4"/>
      <c r="C675" s="10"/>
      <c r="D675" s="10"/>
      <c r="E675" s="10"/>
      <c r="F675" s="4"/>
      <c r="G675" s="6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spans="2:21" ht="15.75" customHeight="1">
      <c r="B676" s="4"/>
      <c r="C676" s="10"/>
      <c r="D676" s="10"/>
      <c r="E676" s="10"/>
      <c r="F676" s="4"/>
      <c r="G676" s="6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spans="2:21" ht="15.75" customHeight="1">
      <c r="B677" s="4"/>
      <c r="C677" s="10"/>
      <c r="D677" s="10"/>
      <c r="E677" s="10"/>
      <c r="F677" s="4"/>
      <c r="G677" s="6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spans="2:21" ht="15.75" customHeight="1">
      <c r="B678" s="4"/>
      <c r="C678" s="10"/>
      <c r="D678" s="10"/>
      <c r="E678" s="10"/>
      <c r="F678" s="4"/>
      <c r="G678" s="6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spans="2:21" ht="15.75" customHeight="1">
      <c r="B679" s="4"/>
      <c r="C679" s="10"/>
      <c r="D679" s="10"/>
      <c r="E679" s="10"/>
      <c r="F679" s="4"/>
      <c r="G679" s="6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spans="2:21" ht="15.75" customHeight="1">
      <c r="B680" s="4"/>
      <c r="C680" s="10"/>
      <c r="D680" s="10"/>
      <c r="E680" s="10"/>
      <c r="F680" s="4"/>
      <c r="G680" s="6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spans="2:21" ht="15.75" customHeight="1">
      <c r="B681" s="4"/>
      <c r="C681" s="10"/>
      <c r="D681" s="10"/>
      <c r="E681" s="10"/>
      <c r="F681" s="4"/>
      <c r="G681" s="6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spans="2:21" ht="15.75" customHeight="1">
      <c r="B682" s="4"/>
      <c r="C682" s="10"/>
      <c r="D682" s="10"/>
      <c r="E682" s="10"/>
      <c r="F682" s="4"/>
      <c r="G682" s="6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spans="2:21" ht="15.75" customHeight="1">
      <c r="B683" s="4"/>
      <c r="C683" s="10"/>
      <c r="D683" s="10"/>
      <c r="E683" s="10"/>
      <c r="F683" s="4"/>
      <c r="G683" s="6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spans="2:21" ht="15.75" customHeight="1">
      <c r="B684" s="4"/>
      <c r="C684" s="10"/>
      <c r="D684" s="10"/>
      <c r="E684" s="10"/>
      <c r="F684" s="4"/>
      <c r="G684" s="6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spans="2:21" ht="15.75" customHeight="1">
      <c r="B685" s="4"/>
      <c r="C685" s="10"/>
      <c r="D685" s="10"/>
      <c r="E685" s="10"/>
      <c r="F685" s="4"/>
      <c r="G685" s="6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spans="2:21" ht="15.75" customHeight="1">
      <c r="B686" s="4"/>
      <c r="C686" s="10"/>
      <c r="D686" s="10"/>
      <c r="E686" s="10"/>
      <c r="F686" s="4"/>
      <c r="G686" s="6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spans="2:21" ht="15.75" customHeight="1">
      <c r="B687" s="4"/>
      <c r="C687" s="10"/>
      <c r="D687" s="10"/>
      <c r="E687" s="10"/>
      <c r="F687" s="4"/>
      <c r="G687" s="6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spans="2:21" ht="15.75" customHeight="1">
      <c r="B688" s="4"/>
      <c r="C688" s="10"/>
      <c r="D688" s="10"/>
      <c r="E688" s="10"/>
      <c r="F688" s="4"/>
      <c r="G688" s="6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spans="2:21" ht="15.75" customHeight="1">
      <c r="B689" s="4"/>
      <c r="C689" s="10"/>
      <c r="D689" s="10"/>
      <c r="E689" s="10"/>
      <c r="F689" s="4"/>
      <c r="G689" s="6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spans="2:21" ht="15.75" customHeight="1">
      <c r="B690" s="4"/>
      <c r="C690" s="10"/>
      <c r="D690" s="10"/>
      <c r="E690" s="10"/>
      <c r="F690" s="4"/>
      <c r="G690" s="6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spans="2:21" ht="15.75" customHeight="1">
      <c r="B691" s="4"/>
      <c r="C691" s="10"/>
      <c r="D691" s="10"/>
      <c r="E691" s="10"/>
      <c r="F691" s="4"/>
      <c r="G691" s="6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spans="2:21" ht="15.75" customHeight="1">
      <c r="B692" s="4"/>
      <c r="C692" s="10"/>
      <c r="D692" s="10"/>
      <c r="E692" s="10"/>
      <c r="F692" s="4"/>
      <c r="G692" s="6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spans="2:21" ht="15.75" customHeight="1">
      <c r="B693" s="4"/>
      <c r="C693" s="10"/>
      <c r="D693" s="10"/>
      <c r="E693" s="10"/>
      <c r="F693" s="4"/>
      <c r="G693" s="6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spans="2:21" ht="15.75" customHeight="1">
      <c r="B694" s="4"/>
      <c r="C694" s="10"/>
      <c r="D694" s="10"/>
      <c r="E694" s="10"/>
      <c r="F694" s="4"/>
      <c r="G694" s="6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spans="2:21" ht="15.75" customHeight="1">
      <c r="B695" s="4"/>
      <c r="C695" s="10"/>
      <c r="D695" s="10"/>
      <c r="E695" s="10"/>
      <c r="F695" s="4"/>
      <c r="G695" s="6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spans="2:21" ht="15.75" customHeight="1">
      <c r="B696" s="4"/>
      <c r="C696" s="10"/>
      <c r="D696" s="10"/>
      <c r="E696" s="10"/>
      <c r="F696" s="4"/>
      <c r="G696" s="6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spans="2:21" ht="15.75" customHeight="1">
      <c r="B697" s="4"/>
      <c r="C697" s="10"/>
      <c r="D697" s="10"/>
      <c r="E697" s="10"/>
      <c r="F697" s="4"/>
      <c r="G697" s="6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spans="2:21" ht="15.75" customHeight="1">
      <c r="B698" s="4"/>
      <c r="C698" s="10"/>
      <c r="D698" s="10"/>
      <c r="E698" s="10"/>
      <c r="F698" s="4"/>
      <c r="G698" s="6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spans="2:21" ht="15.75" customHeight="1">
      <c r="B699" s="4"/>
      <c r="C699" s="10"/>
      <c r="D699" s="10"/>
      <c r="E699" s="10"/>
      <c r="F699" s="4"/>
      <c r="G699" s="6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spans="2:21" ht="15.75" customHeight="1">
      <c r="B700" s="4"/>
      <c r="C700" s="10"/>
      <c r="D700" s="10"/>
      <c r="E700" s="10"/>
      <c r="F700" s="4"/>
      <c r="G700" s="6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spans="2:21" ht="15.75" customHeight="1">
      <c r="B701" s="4"/>
      <c r="C701" s="10"/>
      <c r="D701" s="10"/>
      <c r="E701" s="10"/>
      <c r="F701" s="4"/>
      <c r="G701" s="6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spans="2:21" ht="15.75" customHeight="1">
      <c r="B702" s="4"/>
      <c r="C702" s="10"/>
      <c r="D702" s="10"/>
      <c r="E702" s="10"/>
      <c r="F702" s="4"/>
      <c r="G702" s="6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spans="2:21" ht="15.75" customHeight="1">
      <c r="B703" s="4"/>
      <c r="C703" s="10"/>
      <c r="D703" s="10"/>
      <c r="E703" s="10"/>
      <c r="F703" s="4"/>
      <c r="G703" s="6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spans="2:21" ht="15.75" customHeight="1">
      <c r="B704" s="4"/>
      <c r="C704" s="10"/>
      <c r="D704" s="10"/>
      <c r="E704" s="10"/>
      <c r="F704" s="4"/>
      <c r="G704" s="6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spans="2:21" ht="15.75" customHeight="1">
      <c r="B705" s="4"/>
      <c r="C705" s="10"/>
      <c r="D705" s="10"/>
      <c r="E705" s="10"/>
      <c r="F705" s="4"/>
      <c r="G705" s="6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spans="2:21" ht="15.75" customHeight="1">
      <c r="B706" s="4"/>
      <c r="C706" s="10"/>
      <c r="D706" s="10"/>
      <c r="E706" s="10"/>
      <c r="F706" s="4"/>
      <c r="G706" s="6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spans="2:21" ht="15.75" customHeight="1">
      <c r="B707" s="4"/>
      <c r="C707" s="10"/>
      <c r="D707" s="10"/>
      <c r="E707" s="10"/>
      <c r="F707" s="4"/>
      <c r="G707" s="6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spans="2:21" ht="15.75" customHeight="1">
      <c r="B708" s="4"/>
      <c r="C708" s="10"/>
      <c r="D708" s="10"/>
      <c r="E708" s="10"/>
      <c r="F708" s="4"/>
      <c r="G708" s="6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spans="2:21" ht="15.75" customHeight="1">
      <c r="B709" s="4"/>
      <c r="C709" s="10"/>
      <c r="D709" s="10"/>
      <c r="E709" s="10"/>
      <c r="F709" s="4"/>
      <c r="G709" s="6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spans="2:21" ht="15.75" customHeight="1">
      <c r="B710" s="4"/>
      <c r="C710" s="10"/>
      <c r="D710" s="10"/>
      <c r="E710" s="10"/>
      <c r="F710" s="4"/>
      <c r="G710" s="6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spans="2:21" ht="15.75" customHeight="1">
      <c r="B711" s="4"/>
      <c r="C711" s="10"/>
      <c r="D711" s="10"/>
      <c r="E711" s="10"/>
      <c r="F711" s="4"/>
      <c r="G711" s="6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spans="2:21" ht="15.75" customHeight="1">
      <c r="B712" s="4"/>
      <c r="C712" s="10"/>
      <c r="D712" s="10"/>
      <c r="E712" s="10"/>
      <c r="F712" s="4"/>
      <c r="G712" s="6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spans="2:21" ht="15.75" customHeight="1">
      <c r="B713" s="4"/>
      <c r="C713" s="10"/>
      <c r="D713" s="10"/>
      <c r="E713" s="10"/>
      <c r="F713" s="4"/>
      <c r="G713" s="6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spans="2:21" ht="15.75" customHeight="1">
      <c r="B714" s="4"/>
      <c r="C714" s="10"/>
      <c r="D714" s="10"/>
      <c r="E714" s="10"/>
      <c r="F714" s="4"/>
      <c r="G714" s="6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spans="2:21" ht="15.75" customHeight="1">
      <c r="B715" s="4"/>
      <c r="C715" s="10"/>
      <c r="D715" s="10"/>
      <c r="E715" s="10"/>
      <c r="F715" s="4"/>
      <c r="G715" s="6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spans="2:21" ht="15.75" customHeight="1">
      <c r="B716" s="4"/>
      <c r="C716" s="10"/>
      <c r="D716" s="10"/>
      <c r="E716" s="10"/>
      <c r="F716" s="4"/>
      <c r="G716" s="6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spans="2:21" ht="15.75" customHeight="1">
      <c r="B717" s="4"/>
      <c r="C717" s="10"/>
      <c r="D717" s="10"/>
      <c r="E717" s="10"/>
      <c r="F717" s="4"/>
      <c r="G717" s="6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spans="2:21" ht="15.75" customHeight="1">
      <c r="B718" s="4"/>
      <c r="C718" s="10"/>
      <c r="D718" s="10"/>
      <c r="E718" s="10"/>
      <c r="F718" s="4"/>
      <c r="G718" s="6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spans="2:21" ht="15.75" customHeight="1">
      <c r="B719" s="4"/>
      <c r="C719" s="10"/>
      <c r="D719" s="10"/>
      <c r="E719" s="10"/>
      <c r="F719" s="4"/>
      <c r="G719" s="6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spans="2:21" ht="15.75" customHeight="1">
      <c r="B720" s="4"/>
      <c r="C720" s="10"/>
      <c r="D720" s="10"/>
      <c r="E720" s="10"/>
      <c r="F720" s="4"/>
      <c r="G720" s="6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spans="2:21" ht="15.75" customHeight="1">
      <c r="B721" s="4"/>
      <c r="C721" s="10"/>
      <c r="D721" s="10"/>
      <c r="E721" s="10"/>
      <c r="F721" s="4"/>
      <c r="G721" s="6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spans="2:21" ht="15.75" customHeight="1">
      <c r="B722" s="4"/>
      <c r="C722" s="10"/>
      <c r="D722" s="10"/>
      <c r="E722" s="10"/>
      <c r="F722" s="4"/>
      <c r="G722" s="6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spans="2:21" ht="15.75" customHeight="1">
      <c r="B723" s="4"/>
      <c r="C723" s="10"/>
      <c r="D723" s="10"/>
      <c r="E723" s="10"/>
      <c r="F723" s="4"/>
      <c r="G723" s="6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spans="2:21" ht="15.75" customHeight="1">
      <c r="B724" s="4"/>
      <c r="C724" s="10"/>
      <c r="D724" s="10"/>
      <c r="E724" s="10"/>
      <c r="F724" s="4"/>
      <c r="G724" s="6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spans="2:21" ht="15.75" customHeight="1">
      <c r="B725" s="4"/>
      <c r="C725" s="10"/>
      <c r="D725" s="10"/>
      <c r="E725" s="10"/>
      <c r="F725" s="4"/>
      <c r="G725" s="6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spans="2:21" ht="15.75" customHeight="1">
      <c r="B726" s="4"/>
      <c r="C726" s="10"/>
      <c r="D726" s="10"/>
      <c r="E726" s="10"/>
      <c r="F726" s="4"/>
      <c r="G726" s="6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spans="2:21" ht="15.75" customHeight="1">
      <c r="B727" s="4"/>
      <c r="C727" s="10"/>
      <c r="D727" s="10"/>
      <c r="E727" s="10"/>
      <c r="F727" s="4"/>
      <c r="G727" s="6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spans="2:21" ht="15.75" customHeight="1">
      <c r="B728" s="4"/>
      <c r="C728" s="10"/>
      <c r="D728" s="10"/>
      <c r="E728" s="10"/>
      <c r="F728" s="4"/>
      <c r="G728" s="6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spans="2:21" ht="15.75" customHeight="1">
      <c r="B729" s="4"/>
      <c r="C729" s="10"/>
      <c r="D729" s="10"/>
      <c r="E729" s="10"/>
      <c r="F729" s="4"/>
      <c r="G729" s="6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spans="2:21" ht="15.75" customHeight="1">
      <c r="B730" s="4"/>
      <c r="C730" s="10"/>
      <c r="D730" s="10"/>
      <c r="E730" s="10"/>
      <c r="F730" s="4"/>
      <c r="G730" s="6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spans="2:21" ht="15.75" customHeight="1">
      <c r="B731" s="4"/>
      <c r="C731" s="10"/>
      <c r="D731" s="10"/>
      <c r="E731" s="10"/>
      <c r="F731" s="4"/>
      <c r="G731" s="6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spans="2:21" ht="15.75" customHeight="1">
      <c r="B732" s="4"/>
      <c r="C732" s="10"/>
      <c r="D732" s="10"/>
      <c r="E732" s="10"/>
      <c r="F732" s="4"/>
      <c r="G732" s="6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spans="2:21" ht="15.75" customHeight="1">
      <c r="B733" s="4"/>
      <c r="C733" s="10"/>
      <c r="D733" s="10"/>
      <c r="E733" s="10"/>
      <c r="F733" s="4"/>
      <c r="G733" s="6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spans="2:21" ht="15.75" customHeight="1">
      <c r="B734" s="4"/>
      <c r="C734" s="10"/>
      <c r="D734" s="10"/>
      <c r="E734" s="10"/>
      <c r="F734" s="4"/>
      <c r="G734" s="6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spans="2:21" ht="15.75" customHeight="1">
      <c r="B735" s="4"/>
      <c r="C735" s="10"/>
      <c r="D735" s="10"/>
      <c r="E735" s="10"/>
      <c r="F735" s="4"/>
      <c r="G735" s="6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spans="2:21" ht="15.75" customHeight="1">
      <c r="B736" s="4"/>
      <c r="C736" s="10"/>
      <c r="D736" s="10"/>
      <c r="E736" s="10"/>
      <c r="F736" s="4"/>
      <c r="G736" s="6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spans="2:21" ht="15.75" customHeight="1">
      <c r="B737" s="4"/>
      <c r="C737" s="10"/>
      <c r="D737" s="10"/>
      <c r="E737" s="10"/>
      <c r="F737" s="4"/>
      <c r="G737" s="6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spans="2:21" ht="15.75" customHeight="1">
      <c r="B738" s="4"/>
      <c r="C738" s="10"/>
      <c r="D738" s="10"/>
      <c r="E738" s="10"/>
      <c r="F738" s="4"/>
      <c r="G738" s="6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spans="2:21" ht="15.75" customHeight="1">
      <c r="B739" s="4"/>
      <c r="C739" s="10"/>
      <c r="D739" s="10"/>
      <c r="E739" s="10"/>
      <c r="F739" s="4"/>
      <c r="G739" s="6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spans="2:21" ht="15.75" customHeight="1">
      <c r="B740" s="4"/>
      <c r="C740" s="10"/>
      <c r="D740" s="10"/>
      <c r="E740" s="10"/>
      <c r="F740" s="4"/>
      <c r="G740" s="6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spans="2:21" ht="15.75" customHeight="1">
      <c r="B741" s="4"/>
      <c r="C741" s="10"/>
      <c r="D741" s="10"/>
      <c r="E741" s="10"/>
      <c r="F741" s="4"/>
      <c r="G741" s="6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spans="2:21" ht="15.75" customHeight="1">
      <c r="B742" s="4"/>
      <c r="C742" s="10"/>
      <c r="D742" s="10"/>
      <c r="E742" s="10"/>
      <c r="F742" s="4"/>
      <c r="G742" s="6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spans="2:21" ht="15.75" customHeight="1">
      <c r="B743" s="4"/>
      <c r="C743" s="10"/>
      <c r="D743" s="10"/>
      <c r="E743" s="10"/>
      <c r="F743" s="4"/>
      <c r="G743" s="6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spans="2:21" ht="15.75" customHeight="1">
      <c r="B744" s="4"/>
      <c r="C744" s="10"/>
      <c r="D744" s="10"/>
      <c r="E744" s="10"/>
      <c r="F744" s="4"/>
      <c r="G744" s="6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spans="2:21" ht="15.75" customHeight="1">
      <c r="B745" s="4"/>
      <c r="C745" s="10"/>
      <c r="D745" s="10"/>
      <c r="E745" s="10"/>
      <c r="F745" s="4"/>
      <c r="G745" s="6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spans="2:21" ht="15.75" customHeight="1">
      <c r="B746" s="4"/>
      <c r="C746" s="10"/>
      <c r="D746" s="10"/>
      <c r="E746" s="10"/>
      <c r="F746" s="4"/>
      <c r="G746" s="6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spans="2:21" ht="15.75" customHeight="1">
      <c r="B747" s="4"/>
      <c r="C747" s="10"/>
      <c r="D747" s="10"/>
      <c r="E747" s="10"/>
      <c r="F747" s="4"/>
      <c r="G747" s="6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spans="2:21" ht="15.75" customHeight="1">
      <c r="B748" s="4"/>
      <c r="C748" s="10"/>
      <c r="D748" s="10"/>
      <c r="E748" s="10"/>
      <c r="F748" s="4"/>
      <c r="G748" s="6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spans="2:21" ht="15.75" customHeight="1">
      <c r="B749" s="4"/>
      <c r="C749" s="10"/>
      <c r="D749" s="10"/>
      <c r="E749" s="10"/>
      <c r="F749" s="4"/>
      <c r="G749" s="6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spans="2:21" ht="15.75" customHeight="1">
      <c r="B750" s="4"/>
      <c r="C750" s="10"/>
      <c r="D750" s="10"/>
      <c r="E750" s="10"/>
      <c r="F750" s="4"/>
      <c r="G750" s="6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spans="2:21" ht="15.75" customHeight="1">
      <c r="B751" s="4"/>
      <c r="C751" s="10"/>
      <c r="D751" s="10"/>
      <c r="E751" s="10"/>
      <c r="F751" s="4"/>
      <c r="G751" s="6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spans="2:21" ht="15.75" customHeight="1">
      <c r="B752" s="4"/>
      <c r="C752" s="10"/>
      <c r="D752" s="10"/>
      <c r="E752" s="10"/>
      <c r="F752" s="4"/>
      <c r="G752" s="6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spans="2:21" ht="15.75" customHeight="1">
      <c r="B753" s="4"/>
      <c r="C753" s="10"/>
      <c r="D753" s="10"/>
      <c r="E753" s="10"/>
      <c r="F753" s="4"/>
      <c r="G753" s="6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spans="2:21" ht="15.75" customHeight="1">
      <c r="B754" s="4"/>
      <c r="C754" s="10"/>
      <c r="D754" s="10"/>
      <c r="E754" s="10"/>
      <c r="F754" s="4"/>
      <c r="G754" s="6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spans="2:21" ht="15.75" customHeight="1">
      <c r="B755" s="4"/>
      <c r="C755" s="10"/>
      <c r="D755" s="10"/>
      <c r="E755" s="10"/>
      <c r="F755" s="4"/>
      <c r="G755" s="6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spans="2:21" ht="15.75" customHeight="1">
      <c r="B756" s="4"/>
      <c r="C756" s="10"/>
      <c r="D756" s="10"/>
      <c r="E756" s="10"/>
      <c r="F756" s="4"/>
      <c r="G756" s="6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spans="2:21" ht="15.75" customHeight="1">
      <c r="B757" s="4"/>
      <c r="C757" s="10"/>
      <c r="D757" s="10"/>
      <c r="E757" s="10"/>
      <c r="F757" s="4"/>
      <c r="G757" s="6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spans="2:21" ht="15.75" customHeight="1">
      <c r="B758" s="4"/>
      <c r="C758" s="10"/>
      <c r="D758" s="10"/>
      <c r="E758" s="10"/>
      <c r="F758" s="4"/>
      <c r="G758" s="6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spans="2:21" ht="15.75" customHeight="1">
      <c r="B759" s="4"/>
      <c r="C759" s="10"/>
      <c r="D759" s="10"/>
      <c r="E759" s="10"/>
      <c r="F759" s="4"/>
      <c r="G759" s="6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spans="2:21" ht="15.75" customHeight="1">
      <c r="B760" s="4"/>
      <c r="C760" s="10"/>
      <c r="D760" s="10"/>
      <c r="E760" s="10"/>
      <c r="F760" s="4"/>
      <c r="G760" s="6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spans="2:21" ht="15.75" customHeight="1">
      <c r="B761" s="4"/>
      <c r="C761" s="10"/>
      <c r="D761" s="10"/>
      <c r="E761" s="10"/>
      <c r="F761" s="4"/>
      <c r="G761" s="6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spans="2:21" ht="15.75" customHeight="1">
      <c r="B762" s="4"/>
      <c r="C762" s="10"/>
      <c r="D762" s="10"/>
      <c r="E762" s="10"/>
      <c r="F762" s="4"/>
      <c r="G762" s="6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spans="2:21" ht="15.75" customHeight="1">
      <c r="B763" s="4"/>
      <c r="C763" s="10"/>
      <c r="D763" s="10"/>
      <c r="E763" s="10"/>
      <c r="F763" s="4"/>
      <c r="G763" s="6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spans="2:21" ht="15.75" customHeight="1">
      <c r="B764" s="4"/>
      <c r="C764" s="10"/>
      <c r="D764" s="10"/>
      <c r="E764" s="10"/>
      <c r="F764" s="4"/>
      <c r="G764" s="6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spans="2:21" ht="15.75" customHeight="1">
      <c r="B765" s="4"/>
      <c r="C765" s="10"/>
      <c r="D765" s="10"/>
      <c r="E765" s="10"/>
      <c r="F765" s="4"/>
      <c r="G765" s="6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spans="2:21" ht="15.75" customHeight="1">
      <c r="B766" s="4"/>
      <c r="C766" s="10"/>
      <c r="D766" s="10"/>
      <c r="E766" s="10"/>
      <c r="F766" s="4"/>
      <c r="G766" s="6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spans="2:21" ht="15.75" customHeight="1">
      <c r="B767" s="4"/>
      <c r="C767" s="10"/>
      <c r="D767" s="10"/>
      <c r="E767" s="10"/>
      <c r="F767" s="4"/>
      <c r="G767" s="6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spans="2:21" ht="15.75" customHeight="1">
      <c r="B768" s="4"/>
      <c r="C768" s="10"/>
      <c r="D768" s="10"/>
      <c r="E768" s="10"/>
      <c r="F768" s="4"/>
      <c r="G768" s="6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spans="2:21" ht="15.75" customHeight="1">
      <c r="B769" s="4"/>
      <c r="C769" s="10"/>
      <c r="D769" s="10"/>
      <c r="E769" s="10"/>
      <c r="F769" s="4"/>
      <c r="G769" s="6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spans="2:21" ht="15.75" customHeight="1">
      <c r="B770" s="4"/>
      <c r="C770" s="10"/>
      <c r="D770" s="10"/>
      <c r="E770" s="10"/>
      <c r="F770" s="4"/>
      <c r="G770" s="6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spans="2:21" ht="15.75" customHeight="1">
      <c r="B771" s="4"/>
      <c r="C771" s="10"/>
      <c r="D771" s="10"/>
      <c r="E771" s="10"/>
      <c r="F771" s="4"/>
      <c r="G771" s="6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spans="2:21" ht="15.75" customHeight="1">
      <c r="B772" s="4"/>
      <c r="C772" s="10"/>
      <c r="D772" s="10"/>
      <c r="E772" s="10"/>
      <c r="F772" s="4"/>
      <c r="G772" s="6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spans="2:21" ht="15.75" customHeight="1">
      <c r="B773" s="4"/>
      <c r="C773" s="10"/>
      <c r="D773" s="10"/>
      <c r="E773" s="10"/>
      <c r="F773" s="4"/>
      <c r="G773" s="6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spans="2:21" ht="15.75" customHeight="1">
      <c r="B774" s="4"/>
      <c r="C774" s="10"/>
      <c r="D774" s="10"/>
      <c r="E774" s="10"/>
      <c r="F774" s="4"/>
      <c r="G774" s="6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spans="2:21" ht="15.75" customHeight="1">
      <c r="B775" s="4"/>
      <c r="C775" s="10"/>
      <c r="D775" s="10"/>
      <c r="E775" s="10"/>
      <c r="F775" s="4"/>
      <c r="G775" s="6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spans="2:21" ht="15.75" customHeight="1">
      <c r="B776" s="4"/>
      <c r="C776" s="10"/>
      <c r="D776" s="10"/>
      <c r="E776" s="10"/>
      <c r="F776" s="4"/>
      <c r="G776" s="6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spans="2:21" ht="15.75" customHeight="1">
      <c r="B777" s="4"/>
      <c r="C777" s="10"/>
      <c r="D777" s="10"/>
      <c r="E777" s="10"/>
      <c r="F777" s="4"/>
      <c r="G777" s="6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spans="2:21" ht="15.75" customHeight="1">
      <c r="B778" s="4"/>
      <c r="C778" s="10"/>
      <c r="D778" s="10"/>
      <c r="E778" s="10"/>
      <c r="F778" s="4"/>
      <c r="G778" s="6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spans="2:21" ht="15.75" customHeight="1">
      <c r="B779" s="4"/>
      <c r="C779" s="10"/>
      <c r="D779" s="10"/>
      <c r="E779" s="10"/>
      <c r="F779" s="4"/>
      <c r="G779" s="6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spans="2:21" ht="15.75" customHeight="1">
      <c r="B780" s="4"/>
      <c r="C780" s="10"/>
      <c r="D780" s="10"/>
      <c r="E780" s="10"/>
      <c r="F780" s="4"/>
      <c r="G780" s="6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spans="2:21" ht="15.75" customHeight="1">
      <c r="B781" s="4"/>
      <c r="C781" s="10"/>
      <c r="D781" s="10"/>
      <c r="E781" s="10"/>
      <c r="F781" s="4"/>
      <c r="G781" s="6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spans="2:21" ht="15.75" customHeight="1">
      <c r="B782" s="4"/>
      <c r="C782" s="10"/>
      <c r="D782" s="10"/>
      <c r="E782" s="10"/>
      <c r="F782" s="4"/>
      <c r="G782" s="6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spans="2:21" ht="15.75" customHeight="1">
      <c r="B783" s="4"/>
      <c r="C783" s="10"/>
      <c r="D783" s="10"/>
      <c r="E783" s="10"/>
      <c r="F783" s="4"/>
      <c r="G783" s="6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spans="2:21" ht="15.75" customHeight="1">
      <c r="B784" s="4"/>
      <c r="C784" s="10"/>
      <c r="D784" s="10"/>
      <c r="E784" s="10"/>
      <c r="F784" s="4"/>
      <c r="G784" s="6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spans="2:21" ht="15.75" customHeight="1">
      <c r="B785" s="4"/>
      <c r="C785" s="10"/>
      <c r="D785" s="10"/>
      <c r="E785" s="10"/>
      <c r="F785" s="4"/>
      <c r="G785" s="6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spans="2:21" ht="15.75" customHeight="1">
      <c r="B786" s="4"/>
      <c r="C786" s="10"/>
      <c r="D786" s="10"/>
      <c r="E786" s="10"/>
      <c r="F786" s="4"/>
      <c r="G786" s="6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spans="2:21" ht="15.75" customHeight="1">
      <c r="B787" s="4"/>
      <c r="C787" s="10"/>
      <c r="D787" s="10"/>
      <c r="E787" s="10"/>
      <c r="F787" s="4"/>
      <c r="G787" s="6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spans="2:21" ht="15.75" customHeight="1">
      <c r="B788" s="4"/>
      <c r="C788" s="10"/>
      <c r="D788" s="10"/>
      <c r="E788" s="10"/>
      <c r="F788" s="4"/>
      <c r="G788" s="6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spans="2:21" ht="15.75" customHeight="1">
      <c r="B789" s="4"/>
      <c r="C789" s="10"/>
      <c r="D789" s="10"/>
      <c r="E789" s="10"/>
      <c r="F789" s="4"/>
      <c r="G789" s="6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spans="2:21" ht="15.75" customHeight="1">
      <c r="B790" s="4"/>
      <c r="C790" s="10"/>
      <c r="D790" s="10"/>
      <c r="E790" s="10"/>
      <c r="F790" s="4"/>
      <c r="G790" s="6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spans="2:21" ht="15.75" customHeight="1">
      <c r="B791" s="4"/>
      <c r="C791" s="10"/>
      <c r="D791" s="10"/>
      <c r="E791" s="10"/>
      <c r="F791" s="4"/>
      <c r="G791" s="6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spans="2:21" ht="15.75" customHeight="1">
      <c r="B792" s="4"/>
      <c r="C792" s="10"/>
      <c r="D792" s="10"/>
      <c r="E792" s="10"/>
      <c r="F792" s="4"/>
      <c r="G792" s="6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spans="2:21" ht="15.75" customHeight="1">
      <c r="B793" s="4"/>
      <c r="C793" s="10"/>
      <c r="D793" s="10"/>
      <c r="E793" s="10"/>
      <c r="F793" s="4"/>
      <c r="G793" s="6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spans="2:21" ht="15.75" customHeight="1">
      <c r="B794" s="4"/>
      <c r="C794" s="10"/>
      <c r="D794" s="10"/>
      <c r="E794" s="10"/>
      <c r="F794" s="4"/>
      <c r="G794" s="6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spans="2:21" ht="15.75" customHeight="1">
      <c r="B795" s="4"/>
      <c r="C795" s="10"/>
      <c r="D795" s="10"/>
      <c r="E795" s="10"/>
      <c r="F795" s="4"/>
      <c r="G795" s="6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spans="2:21" ht="15.75" customHeight="1">
      <c r="B796" s="4"/>
      <c r="C796" s="10"/>
      <c r="D796" s="10"/>
      <c r="E796" s="10"/>
      <c r="F796" s="4"/>
      <c r="G796" s="6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spans="2:21" ht="15.75" customHeight="1">
      <c r="B797" s="4"/>
      <c r="C797" s="10"/>
      <c r="D797" s="10"/>
      <c r="E797" s="10"/>
      <c r="F797" s="4"/>
      <c r="G797" s="6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spans="2:21" ht="15.75" customHeight="1">
      <c r="B798" s="4"/>
      <c r="C798" s="10"/>
      <c r="D798" s="10"/>
      <c r="E798" s="10"/>
      <c r="F798" s="4"/>
      <c r="G798" s="6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spans="2:21" ht="15.75" customHeight="1">
      <c r="B799" s="4"/>
      <c r="C799" s="10"/>
      <c r="D799" s="10"/>
      <c r="E799" s="10"/>
      <c r="F799" s="4"/>
      <c r="G799" s="6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spans="2:21" ht="15.75" customHeight="1">
      <c r="B800" s="4"/>
      <c r="C800" s="10"/>
      <c r="D800" s="10"/>
      <c r="E800" s="10"/>
      <c r="F800" s="4"/>
      <c r="G800" s="6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spans="2:21" ht="15.75" customHeight="1">
      <c r="B801" s="4"/>
      <c r="C801" s="10"/>
      <c r="D801" s="10"/>
      <c r="E801" s="10"/>
      <c r="F801" s="4"/>
      <c r="G801" s="6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spans="2:21" ht="15.75" customHeight="1">
      <c r="B802" s="4"/>
      <c r="C802" s="10"/>
      <c r="D802" s="10"/>
      <c r="E802" s="10"/>
      <c r="F802" s="4"/>
      <c r="G802" s="6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spans="2:21" ht="15.75" customHeight="1">
      <c r="B803" s="4"/>
      <c r="C803" s="10"/>
      <c r="D803" s="10"/>
      <c r="E803" s="10"/>
      <c r="F803" s="4"/>
      <c r="G803" s="6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spans="2:21" ht="15.75" customHeight="1">
      <c r="B804" s="4"/>
      <c r="C804" s="10"/>
      <c r="D804" s="10"/>
      <c r="E804" s="10"/>
      <c r="F804" s="4"/>
      <c r="G804" s="6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spans="2:21" ht="15.75" customHeight="1">
      <c r="B805" s="4"/>
      <c r="C805" s="10"/>
      <c r="D805" s="10"/>
      <c r="E805" s="10"/>
      <c r="F805" s="4"/>
      <c r="G805" s="6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spans="2:21" ht="15.75" customHeight="1">
      <c r="B806" s="4"/>
      <c r="C806" s="10"/>
      <c r="D806" s="10"/>
      <c r="E806" s="10"/>
      <c r="F806" s="4"/>
      <c r="G806" s="6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spans="2:21" ht="15.75" customHeight="1">
      <c r="B807" s="4"/>
      <c r="C807" s="10"/>
      <c r="D807" s="10"/>
      <c r="E807" s="10"/>
      <c r="F807" s="4"/>
      <c r="G807" s="6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spans="2:21" ht="15.75" customHeight="1">
      <c r="B808" s="4"/>
      <c r="C808" s="10"/>
      <c r="D808" s="10"/>
      <c r="E808" s="10"/>
      <c r="F808" s="4"/>
      <c r="G808" s="6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spans="2:21" ht="15.75" customHeight="1">
      <c r="B809" s="4"/>
      <c r="C809" s="10"/>
      <c r="D809" s="10"/>
      <c r="E809" s="10"/>
      <c r="F809" s="4"/>
      <c r="G809" s="6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spans="2:21" ht="15.75" customHeight="1">
      <c r="B810" s="4"/>
      <c r="C810" s="10"/>
      <c r="D810" s="10"/>
      <c r="E810" s="10"/>
      <c r="F810" s="4"/>
      <c r="G810" s="6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spans="2:21" ht="15.75" customHeight="1">
      <c r="B811" s="4"/>
      <c r="C811" s="10"/>
      <c r="D811" s="10"/>
      <c r="E811" s="10"/>
      <c r="F811" s="4"/>
      <c r="G811" s="6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spans="2:21" ht="15.75" customHeight="1">
      <c r="B812" s="4"/>
      <c r="C812" s="10"/>
      <c r="D812" s="10"/>
      <c r="E812" s="10"/>
      <c r="F812" s="4"/>
      <c r="G812" s="6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spans="2:21" ht="15.75" customHeight="1">
      <c r="B813" s="4"/>
      <c r="C813" s="10"/>
      <c r="D813" s="10"/>
      <c r="E813" s="10"/>
      <c r="F813" s="4"/>
      <c r="G813" s="6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spans="2:21" ht="15.75" customHeight="1">
      <c r="B814" s="4"/>
      <c r="C814" s="10"/>
      <c r="D814" s="10"/>
      <c r="E814" s="10"/>
      <c r="F814" s="4"/>
      <c r="G814" s="6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spans="2:21" ht="15.75" customHeight="1">
      <c r="B815" s="4"/>
      <c r="C815" s="10"/>
      <c r="D815" s="10"/>
      <c r="E815" s="10"/>
      <c r="F815" s="4"/>
      <c r="G815" s="6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spans="2:21" ht="15.75" customHeight="1">
      <c r="B816" s="4"/>
      <c r="C816" s="10"/>
      <c r="D816" s="10"/>
      <c r="E816" s="10"/>
      <c r="F816" s="4"/>
      <c r="G816" s="6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spans="2:21" ht="15.75" customHeight="1">
      <c r="B817" s="4"/>
      <c r="C817" s="10"/>
      <c r="D817" s="10"/>
      <c r="E817" s="10"/>
      <c r="F817" s="4"/>
      <c r="G817" s="6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spans="2:21" ht="15.75" customHeight="1">
      <c r="B818" s="4"/>
      <c r="C818" s="10"/>
      <c r="D818" s="10"/>
      <c r="E818" s="10"/>
      <c r="F818" s="4"/>
      <c r="G818" s="6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spans="2:21" ht="15.75" customHeight="1">
      <c r="B819" s="4"/>
      <c r="C819" s="10"/>
      <c r="D819" s="10"/>
      <c r="E819" s="10"/>
      <c r="F819" s="4"/>
      <c r="G819" s="6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spans="2:21" ht="15.75" customHeight="1">
      <c r="B820" s="4"/>
      <c r="C820" s="10"/>
      <c r="D820" s="10"/>
      <c r="E820" s="10"/>
      <c r="F820" s="4"/>
      <c r="G820" s="6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spans="2:21" ht="15.75" customHeight="1">
      <c r="B821" s="4"/>
      <c r="C821" s="10"/>
      <c r="D821" s="10"/>
      <c r="E821" s="10"/>
      <c r="F821" s="4"/>
      <c r="G821" s="6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spans="2:21" ht="15.75" customHeight="1">
      <c r="B822" s="4"/>
      <c r="C822" s="10"/>
      <c r="D822" s="10"/>
      <c r="E822" s="10"/>
      <c r="F822" s="4"/>
      <c r="G822" s="6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spans="2:21" ht="15.75" customHeight="1">
      <c r="B823" s="4"/>
      <c r="C823" s="10"/>
      <c r="D823" s="10"/>
      <c r="E823" s="10"/>
      <c r="F823" s="4"/>
      <c r="G823" s="6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spans="2:21" ht="15.75" customHeight="1">
      <c r="B824" s="4"/>
      <c r="C824" s="10"/>
      <c r="D824" s="10"/>
      <c r="E824" s="10"/>
      <c r="F824" s="4"/>
      <c r="G824" s="6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spans="2:21" ht="15.75" customHeight="1">
      <c r="B825" s="4"/>
      <c r="C825" s="10"/>
      <c r="D825" s="10"/>
      <c r="E825" s="10"/>
      <c r="F825" s="4"/>
      <c r="G825" s="6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spans="2:21" ht="15.75" customHeight="1">
      <c r="B826" s="4"/>
      <c r="C826" s="10"/>
      <c r="D826" s="10"/>
      <c r="E826" s="10"/>
      <c r="F826" s="4"/>
      <c r="G826" s="6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spans="2:21" ht="15.75" customHeight="1">
      <c r="B827" s="4"/>
      <c r="C827" s="10"/>
      <c r="D827" s="10"/>
      <c r="E827" s="10"/>
      <c r="F827" s="4"/>
      <c r="G827" s="6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spans="2:21" ht="15.75" customHeight="1">
      <c r="B828" s="4"/>
      <c r="C828" s="10"/>
      <c r="D828" s="10"/>
      <c r="E828" s="10"/>
      <c r="F828" s="4"/>
      <c r="G828" s="6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spans="2:21" ht="15.75" customHeight="1">
      <c r="B829" s="4"/>
      <c r="C829" s="10"/>
      <c r="D829" s="10"/>
      <c r="E829" s="10"/>
      <c r="F829" s="4"/>
      <c r="G829" s="6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spans="2:21" ht="15.75" customHeight="1">
      <c r="B830" s="4"/>
      <c r="C830" s="10"/>
      <c r="D830" s="10"/>
      <c r="E830" s="10"/>
      <c r="F830" s="4"/>
      <c r="G830" s="6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spans="2:21" ht="15.75" customHeight="1">
      <c r="B831" s="4"/>
      <c r="C831" s="10"/>
      <c r="D831" s="10"/>
      <c r="E831" s="10"/>
      <c r="F831" s="4"/>
      <c r="G831" s="6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spans="2:21" ht="15.75" customHeight="1">
      <c r="B832" s="4"/>
      <c r="C832" s="10"/>
      <c r="D832" s="10"/>
      <c r="E832" s="10"/>
      <c r="F832" s="4"/>
      <c r="G832" s="6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spans="2:21" ht="15.75" customHeight="1">
      <c r="B833" s="4"/>
      <c r="C833" s="10"/>
      <c r="D833" s="10"/>
      <c r="E833" s="10"/>
      <c r="F833" s="4"/>
      <c r="G833" s="6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spans="2:21" ht="15.75" customHeight="1">
      <c r="B834" s="4"/>
      <c r="C834" s="10"/>
      <c r="D834" s="10"/>
      <c r="E834" s="10"/>
      <c r="F834" s="4"/>
      <c r="G834" s="6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spans="2:21" ht="15.75" customHeight="1">
      <c r="B835" s="4"/>
      <c r="C835" s="10"/>
      <c r="D835" s="10"/>
      <c r="E835" s="10"/>
      <c r="F835" s="4"/>
      <c r="G835" s="6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spans="2:21" ht="15.75" customHeight="1">
      <c r="B836" s="4"/>
      <c r="C836" s="10"/>
      <c r="D836" s="10"/>
      <c r="E836" s="10"/>
      <c r="F836" s="4"/>
      <c r="G836" s="6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spans="2:21" ht="15.75" customHeight="1">
      <c r="B837" s="4"/>
      <c r="C837" s="10"/>
      <c r="D837" s="10"/>
      <c r="E837" s="10"/>
      <c r="F837" s="4"/>
      <c r="G837" s="6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spans="2:21" ht="15.75" customHeight="1">
      <c r="B838" s="4"/>
      <c r="C838" s="10"/>
      <c r="D838" s="10"/>
      <c r="E838" s="10"/>
      <c r="F838" s="4"/>
      <c r="G838" s="6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spans="2:21" ht="15.75" customHeight="1">
      <c r="B839" s="4"/>
      <c r="C839" s="10"/>
      <c r="D839" s="10"/>
      <c r="E839" s="10"/>
      <c r="F839" s="4"/>
      <c r="G839" s="6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spans="2:21" ht="15.75" customHeight="1">
      <c r="B840" s="4"/>
      <c r="C840" s="10"/>
      <c r="D840" s="10"/>
      <c r="E840" s="10"/>
      <c r="F840" s="4"/>
      <c r="G840" s="6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spans="2:21" ht="15.75" customHeight="1">
      <c r="B841" s="4"/>
      <c r="C841" s="10"/>
      <c r="D841" s="10"/>
      <c r="E841" s="10"/>
      <c r="F841" s="4"/>
      <c r="G841" s="6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spans="2:21" ht="15.75" customHeight="1">
      <c r="B842" s="4"/>
      <c r="C842" s="10"/>
      <c r="D842" s="10"/>
      <c r="E842" s="10"/>
      <c r="F842" s="4"/>
      <c r="G842" s="6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spans="2:21" ht="15.75" customHeight="1">
      <c r="B843" s="4"/>
      <c r="C843" s="10"/>
      <c r="D843" s="10"/>
      <c r="E843" s="10"/>
      <c r="F843" s="4"/>
      <c r="G843" s="6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spans="2:21" ht="15.75" customHeight="1">
      <c r="B844" s="4"/>
      <c r="C844" s="10"/>
      <c r="D844" s="10"/>
      <c r="E844" s="10"/>
      <c r="F844" s="4"/>
      <c r="G844" s="6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spans="2:21" ht="15.75" customHeight="1">
      <c r="B845" s="4"/>
      <c r="C845" s="10"/>
      <c r="D845" s="10"/>
      <c r="E845" s="10"/>
      <c r="F845" s="4"/>
      <c r="G845" s="6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spans="2:21" ht="15.75" customHeight="1">
      <c r="B846" s="4"/>
      <c r="C846" s="10"/>
      <c r="D846" s="10"/>
      <c r="E846" s="10"/>
      <c r="F846" s="4"/>
      <c r="G846" s="6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spans="2:21" ht="15.75" customHeight="1">
      <c r="B847" s="4"/>
      <c r="C847" s="10"/>
      <c r="D847" s="10"/>
      <c r="E847" s="10"/>
      <c r="F847" s="4"/>
      <c r="G847" s="6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spans="2:21" ht="15.75" customHeight="1">
      <c r="B848" s="4"/>
      <c r="C848" s="10"/>
      <c r="D848" s="10"/>
      <c r="E848" s="10"/>
      <c r="F848" s="4"/>
      <c r="G848" s="6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spans="2:21" ht="15.75" customHeight="1">
      <c r="B849" s="4"/>
      <c r="C849" s="10"/>
      <c r="D849" s="10"/>
      <c r="E849" s="10"/>
      <c r="F849" s="4"/>
      <c r="G849" s="6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spans="2:21" ht="15.75" customHeight="1">
      <c r="B850" s="4"/>
      <c r="C850" s="10"/>
      <c r="D850" s="10"/>
      <c r="E850" s="10"/>
      <c r="F850" s="4"/>
      <c r="G850" s="6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spans="2:21" ht="15.75" customHeight="1">
      <c r="B851" s="4"/>
      <c r="C851" s="10"/>
      <c r="D851" s="10"/>
      <c r="E851" s="10"/>
      <c r="F851" s="4"/>
      <c r="G851" s="6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spans="2:21" ht="15.75" customHeight="1">
      <c r="B852" s="4"/>
      <c r="C852" s="10"/>
      <c r="D852" s="10"/>
      <c r="E852" s="10"/>
      <c r="F852" s="4"/>
      <c r="G852" s="6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spans="2:21" ht="15.75" customHeight="1">
      <c r="B853" s="4"/>
      <c r="C853" s="10"/>
      <c r="D853" s="10"/>
      <c r="E853" s="10"/>
      <c r="F853" s="4"/>
      <c r="G853" s="6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spans="2:21" ht="15.75" customHeight="1">
      <c r="B854" s="4"/>
      <c r="C854" s="10"/>
      <c r="D854" s="10"/>
      <c r="E854" s="10"/>
      <c r="F854" s="4"/>
      <c r="G854" s="6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spans="2:21" ht="15.75" customHeight="1">
      <c r="B855" s="4"/>
      <c r="C855" s="10"/>
      <c r="D855" s="10"/>
      <c r="E855" s="10"/>
      <c r="F855" s="4"/>
      <c r="G855" s="6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spans="2:21" ht="15.75" customHeight="1">
      <c r="B856" s="4"/>
      <c r="C856" s="10"/>
      <c r="D856" s="10"/>
      <c r="E856" s="10"/>
      <c r="F856" s="4"/>
      <c r="G856" s="6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spans="2:21" ht="15.75" customHeight="1">
      <c r="B857" s="4"/>
      <c r="C857" s="10"/>
      <c r="D857" s="10"/>
      <c r="E857" s="10"/>
      <c r="F857" s="4"/>
      <c r="G857" s="6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spans="2:21" ht="15.75" customHeight="1">
      <c r="B858" s="4"/>
      <c r="C858" s="10"/>
      <c r="D858" s="10"/>
      <c r="E858" s="10"/>
      <c r="F858" s="4"/>
      <c r="G858" s="6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spans="2:21" ht="15.75" customHeight="1">
      <c r="B859" s="4"/>
      <c r="C859" s="10"/>
      <c r="D859" s="10"/>
      <c r="E859" s="10"/>
      <c r="F859" s="4"/>
      <c r="G859" s="6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spans="2:21" ht="15.75" customHeight="1">
      <c r="B860" s="4"/>
      <c r="C860" s="10"/>
      <c r="D860" s="10"/>
      <c r="E860" s="10"/>
      <c r="F860" s="4"/>
      <c r="G860" s="6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spans="2:21" ht="15.75" customHeight="1">
      <c r="B861" s="4"/>
      <c r="C861" s="10"/>
      <c r="D861" s="10"/>
      <c r="E861" s="10"/>
      <c r="F861" s="4"/>
      <c r="G861" s="6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spans="2:21" ht="15.75" customHeight="1">
      <c r="B862" s="4"/>
      <c r="C862" s="10"/>
      <c r="D862" s="10"/>
      <c r="E862" s="10"/>
      <c r="F862" s="4"/>
      <c r="G862" s="6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spans="2:21" ht="15.75" customHeight="1">
      <c r="B863" s="4"/>
      <c r="C863" s="10"/>
      <c r="D863" s="10"/>
      <c r="E863" s="10"/>
      <c r="F863" s="4"/>
      <c r="G863" s="6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spans="2:21" ht="15.75" customHeight="1">
      <c r="B864" s="4"/>
      <c r="C864" s="10"/>
      <c r="D864" s="10"/>
      <c r="E864" s="10"/>
      <c r="F864" s="4"/>
      <c r="G864" s="6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spans="2:21" ht="15.75" customHeight="1">
      <c r="B865" s="4"/>
      <c r="C865" s="10"/>
      <c r="D865" s="10"/>
      <c r="E865" s="10"/>
      <c r="F865" s="4"/>
      <c r="G865" s="6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spans="2:21" ht="15.75" customHeight="1">
      <c r="B866" s="4"/>
      <c r="C866" s="10"/>
      <c r="D866" s="10"/>
      <c r="E866" s="10"/>
      <c r="F866" s="4"/>
      <c r="G866" s="6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spans="2:21" ht="15.75" customHeight="1">
      <c r="B867" s="4"/>
      <c r="C867" s="10"/>
      <c r="D867" s="10"/>
      <c r="E867" s="10"/>
      <c r="F867" s="4"/>
      <c r="G867" s="6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spans="2:21" ht="15.75" customHeight="1">
      <c r="B868" s="4"/>
      <c r="C868" s="10"/>
      <c r="D868" s="10"/>
      <c r="E868" s="10"/>
      <c r="F868" s="4"/>
      <c r="G868" s="6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spans="2:21" ht="15.75" customHeight="1">
      <c r="B869" s="4"/>
      <c r="C869" s="10"/>
      <c r="D869" s="10"/>
      <c r="E869" s="10"/>
      <c r="F869" s="4"/>
      <c r="G869" s="6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spans="2:21" ht="15.75" customHeight="1">
      <c r="B870" s="4"/>
      <c r="C870" s="10"/>
      <c r="D870" s="10"/>
      <c r="E870" s="10"/>
      <c r="F870" s="4"/>
      <c r="G870" s="6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spans="2:21" ht="15.75" customHeight="1">
      <c r="B871" s="4"/>
      <c r="C871" s="10"/>
      <c r="D871" s="10"/>
      <c r="E871" s="10"/>
      <c r="F871" s="4"/>
      <c r="G871" s="6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spans="2:21" ht="15.75" customHeight="1">
      <c r="B872" s="4"/>
      <c r="C872" s="10"/>
      <c r="D872" s="10"/>
      <c r="E872" s="10"/>
      <c r="F872" s="4"/>
      <c r="G872" s="6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spans="2:21" ht="15.75" customHeight="1">
      <c r="B873" s="4"/>
      <c r="C873" s="10"/>
      <c r="D873" s="10"/>
      <c r="E873" s="10"/>
      <c r="F873" s="4"/>
      <c r="G873" s="6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spans="2:21" ht="15.75" customHeight="1">
      <c r="B874" s="4"/>
      <c r="C874" s="10"/>
      <c r="D874" s="10"/>
      <c r="E874" s="10"/>
      <c r="F874" s="4"/>
      <c r="G874" s="6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spans="2:21" ht="15.75" customHeight="1">
      <c r="B875" s="4"/>
      <c r="C875" s="10"/>
      <c r="D875" s="10"/>
      <c r="E875" s="10"/>
      <c r="F875" s="4"/>
      <c r="G875" s="6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spans="2:21" ht="15.75" customHeight="1">
      <c r="B876" s="4"/>
      <c r="C876" s="10"/>
      <c r="D876" s="10"/>
      <c r="E876" s="10"/>
      <c r="F876" s="4"/>
      <c r="G876" s="6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spans="2:21" ht="15.75" customHeight="1">
      <c r="B877" s="4"/>
      <c r="C877" s="10"/>
      <c r="D877" s="10"/>
      <c r="E877" s="10"/>
      <c r="F877" s="4"/>
      <c r="G877" s="6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spans="2:21" ht="15.75" customHeight="1">
      <c r="B878" s="4"/>
      <c r="C878" s="10"/>
      <c r="D878" s="10"/>
      <c r="E878" s="10"/>
      <c r="F878" s="4"/>
      <c r="G878" s="6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spans="2:21" ht="15.75" customHeight="1">
      <c r="B879" s="4"/>
      <c r="C879" s="10"/>
      <c r="D879" s="10"/>
      <c r="E879" s="10"/>
      <c r="F879" s="4"/>
      <c r="G879" s="6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spans="2:21" ht="15.75" customHeight="1">
      <c r="B880" s="4"/>
      <c r="C880" s="10"/>
      <c r="D880" s="10"/>
      <c r="E880" s="10"/>
      <c r="F880" s="4"/>
      <c r="G880" s="6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spans="2:21" ht="15.75" customHeight="1">
      <c r="B881" s="4"/>
      <c r="C881" s="10"/>
      <c r="D881" s="10"/>
      <c r="E881" s="10"/>
      <c r="F881" s="4"/>
      <c r="G881" s="6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spans="2:21" ht="15.75" customHeight="1">
      <c r="B882" s="4"/>
      <c r="C882" s="10"/>
      <c r="D882" s="10"/>
      <c r="E882" s="10"/>
      <c r="F882" s="4"/>
      <c r="G882" s="6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spans="2:21" ht="15.75" customHeight="1">
      <c r="B883" s="4"/>
      <c r="C883" s="10"/>
      <c r="D883" s="10"/>
      <c r="E883" s="10"/>
      <c r="F883" s="4"/>
      <c r="G883" s="6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spans="2:21" ht="15.75" customHeight="1">
      <c r="B884" s="4"/>
      <c r="C884" s="10"/>
      <c r="D884" s="10"/>
      <c r="E884" s="10"/>
      <c r="F884" s="4"/>
      <c r="G884" s="6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spans="2:21" ht="15.75" customHeight="1">
      <c r="B885" s="4"/>
      <c r="C885" s="10"/>
      <c r="D885" s="10"/>
      <c r="E885" s="10"/>
      <c r="F885" s="4"/>
      <c r="G885" s="6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spans="2:21" ht="15.75" customHeight="1">
      <c r="B886" s="4"/>
      <c r="C886" s="10"/>
      <c r="D886" s="10"/>
      <c r="E886" s="10"/>
      <c r="F886" s="4"/>
      <c r="G886" s="6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spans="2:21" ht="15.75" customHeight="1">
      <c r="B887" s="4"/>
      <c r="C887" s="10"/>
      <c r="D887" s="10"/>
      <c r="E887" s="10"/>
      <c r="F887" s="4"/>
      <c r="G887" s="6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spans="2:21" ht="15.75" customHeight="1">
      <c r="B888" s="4"/>
      <c r="C888" s="10"/>
      <c r="D888" s="10"/>
      <c r="E888" s="10"/>
      <c r="F888" s="4"/>
      <c r="G888" s="6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spans="2:21" ht="15.75" customHeight="1">
      <c r="B889" s="4"/>
      <c r="C889" s="10"/>
      <c r="D889" s="10"/>
      <c r="E889" s="10"/>
      <c r="F889" s="4"/>
      <c r="G889" s="6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spans="2:21" ht="15.75" customHeight="1">
      <c r="B890" s="4"/>
      <c r="C890" s="10"/>
      <c r="D890" s="10"/>
      <c r="E890" s="10"/>
      <c r="F890" s="4"/>
      <c r="G890" s="6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spans="2:21" ht="15.75" customHeight="1">
      <c r="B891" s="4"/>
      <c r="C891" s="10"/>
      <c r="D891" s="10"/>
      <c r="E891" s="10"/>
      <c r="F891" s="4"/>
      <c r="G891" s="6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spans="2:21" ht="15.75" customHeight="1">
      <c r="B892" s="4"/>
      <c r="C892" s="10"/>
      <c r="D892" s="10"/>
      <c r="E892" s="10"/>
      <c r="F892" s="4"/>
      <c r="G892" s="6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spans="2:21" ht="15.75" customHeight="1">
      <c r="B893" s="4"/>
      <c r="C893" s="10"/>
      <c r="D893" s="10"/>
      <c r="E893" s="10"/>
      <c r="F893" s="4"/>
      <c r="G893" s="6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spans="2:21" ht="15.75" customHeight="1">
      <c r="B894" s="4"/>
      <c r="C894" s="10"/>
      <c r="D894" s="10"/>
      <c r="E894" s="10"/>
      <c r="F894" s="4"/>
      <c r="G894" s="6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spans="2:21" ht="15.75" customHeight="1">
      <c r="B895" s="4"/>
      <c r="C895" s="10"/>
      <c r="D895" s="10"/>
      <c r="E895" s="10"/>
      <c r="F895" s="4"/>
      <c r="G895" s="6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spans="2:21" ht="15.75" customHeight="1">
      <c r="B896" s="4"/>
      <c r="C896" s="10"/>
      <c r="D896" s="10"/>
      <c r="E896" s="10"/>
      <c r="F896" s="4"/>
      <c r="G896" s="6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spans="2:21" ht="15.75" customHeight="1">
      <c r="B897" s="4"/>
      <c r="C897" s="10"/>
      <c r="D897" s="10"/>
      <c r="E897" s="10"/>
      <c r="F897" s="4"/>
      <c r="G897" s="6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spans="2:21" ht="15.75" customHeight="1">
      <c r="B898" s="4"/>
      <c r="C898" s="10"/>
      <c r="D898" s="10"/>
      <c r="E898" s="10"/>
      <c r="F898" s="4"/>
      <c r="G898" s="6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spans="2:21" ht="15.75" customHeight="1">
      <c r="B899" s="4"/>
      <c r="C899" s="10"/>
      <c r="D899" s="10"/>
      <c r="E899" s="10"/>
      <c r="F899" s="4"/>
      <c r="G899" s="6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spans="2:21" ht="15.75" customHeight="1">
      <c r="B900" s="4"/>
      <c r="C900" s="10"/>
      <c r="D900" s="10"/>
      <c r="E900" s="10"/>
      <c r="F900" s="4"/>
      <c r="G900" s="6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spans="2:21" ht="15.75" customHeight="1">
      <c r="B901" s="4"/>
      <c r="C901" s="10"/>
      <c r="D901" s="10"/>
      <c r="E901" s="10"/>
      <c r="F901" s="4"/>
      <c r="G901" s="6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spans="2:21" ht="15.75" customHeight="1">
      <c r="B902" s="4"/>
      <c r="C902" s="10"/>
      <c r="D902" s="10"/>
      <c r="E902" s="10"/>
      <c r="F902" s="4"/>
      <c r="G902" s="6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spans="2:21" ht="15.75" customHeight="1">
      <c r="B903" s="4"/>
      <c r="C903" s="10"/>
      <c r="D903" s="10"/>
      <c r="E903" s="10"/>
      <c r="F903" s="4"/>
      <c r="G903" s="6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spans="2:21" ht="15.75" customHeight="1">
      <c r="B904" s="4"/>
      <c r="C904" s="10"/>
      <c r="D904" s="10"/>
      <c r="E904" s="10"/>
      <c r="F904" s="4"/>
      <c r="G904" s="6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spans="2:21" ht="15.75" customHeight="1">
      <c r="B905" s="4"/>
      <c r="C905" s="10"/>
      <c r="D905" s="10"/>
      <c r="E905" s="10"/>
      <c r="F905" s="4"/>
      <c r="G905" s="6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spans="2:21" ht="15.75" customHeight="1">
      <c r="B906" s="4"/>
      <c r="C906" s="10"/>
      <c r="D906" s="10"/>
      <c r="E906" s="10"/>
      <c r="F906" s="4"/>
      <c r="G906" s="6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spans="2:21" ht="15.75" customHeight="1">
      <c r="B907" s="4"/>
      <c r="C907" s="10"/>
      <c r="D907" s="10"/>
      <c r="E907" s="10"/>
      <c r="F907" s="4"/>
      <c r="G907" s="6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spans="2:21" ht="15.75" customHeight="1">
      <c r="B908" s="4"/>
      <c r="C908" s="10"/>
      <c r="D908" s="10"/>
      <c r="E908" s="10"/>
      <c r="F908" s="4"/>
      <c r="G908" s="6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spans="2:21" ht="15.75" customHeight="1">
      <c r="B909" s="4"/>
      <c r="C909" s="10"/>
      <c r="D909" s="10"/>
      <c r="E909" s="10"/>
      <c r="F909" s="4"/>
      <c r="G909" s="6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spans="2:21" ht="15.75" customHeight="1">
      <c r="B910" s="4"/>
      <c r="C910" s="10"/>
      <c r="D910" s="10"/>
      <c r="E910" s="10"/>
      <c r="F910" s="4"/>
      <c r="G910" s="6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spans="2:21" ht="15.75" customHeight="1">
      <c r="B911" s="4"/>
      <c r="C911" s="10"/>
      <c r="D911" s="10"/>
      <c r="E911" s="10"/>
      <c r="F911" s="4"/>
      <c r="G911" s="6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spans="2:21" ht="15.75" customHeight="1">
      <c r="B912" s="4"/>
      <c r="C912" s="10"/>
      <c r="D912" s="10"/>
      <c r="E912" s="10"/>
      <c r="F912" s="4"/>
      <c r="G912" s="6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spans="2:21" ht="15.75" customHeight="1">
      <c r="B913" s="4"/>
      <c r="C913" s="10"/>
      <c r="D913" s="10"/>
      <c r="E913" s="10"/>
      <c r="F913" s="4"/>
      <c r="G913" s="6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spans="2:21" ht="15.75" customHeight="1">
      <c r="B914" s="4"/>
      <c r="C914" s="10"/>
      <c r="D914" s="10"/>
      <c r="E914" s="10"/>
      <c r="F914" s="4"/>
      <c r="G914" s="6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spans="2:21" ht="15.75" customHeight="1">
      <c r="B915" s="4"/>
      <c r="C915" s="10"/>
      <c r="D915" s="10"/>
      <c r="E915" s="10"/>
      <c r="F915" s="4"/>
      <c r="G915" s="6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spans="2:21" ht="15.75" customHeight="1">
      <c r="B916" s="4"/>
      <c r="C916" s="10"/>
      <c r="D916" s="10"/>
      <c r="E916" s="10"/>
      <c r="F916" s="4"/>
      <c r="G916" s="6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spans="2:21" ht="15.75" customHeight="1">
      <c r="B917" s="4"/>
      <c r="C917" s="10"/>
      <c r="D917" s="10"/>
      <c r="E917" s="10"/>
      <c r="F917" s="4"/>
      <c r="G917" s="6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spans="2:21" ht="15.75" customHeight="1">
      <c r="B918" s="4"/>
      <c r="C918" s="10"/>
      <c r="D918" s="10"/>
      <c r="E918" s="10"/>
      <c r="F918" s="4"/>
      <c r="G918" s="6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spans="2:21" ht="15.75" customHeight="1">
      <c r="B919" s="4"/>
      <c r="C919" s="10"/>
      <c r="D919" s="10"/>
      <c r="E919" s="10"/>
      <c r="F919" s="4"/>
      <c r="G919" s="6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spans="2:21" ht="15.75" customHeight="1">
      <c r="B920" s="4"/>
      <c r="C920" s="10"/>
      <c r="D920" s="10"/>
      <c r="E920" s="10"/>
      <c r="F920" s="4"/>
      <c r="G920" s="6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spans="2:21" ht="15.75" customHeight="1">
      <c r="B921" s="4"/>
      <c r="C921" s="10"/>
      <c r="D921" s="10"/>
      <c r="E921" s="10"/>
      <c r="F921" s="4"/>
      <c r="G921" s="6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spans="2:21" ht="15.75" customHeight="1">
      <c r="B922" s="4"/>
      <c r="C922" s="10"/>
      <c r="D922" s="10"/>
      <c r="E922" s="10"/>
      <c r="F922" s="4"/>
      <c r="G922" s="6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spans="2:21" ht="15.75" customHeight="1">
      <c r="B923" s="4"/>
      <c r="C923" s="10"/>
      <c r="D923" s="10"/>
      <c r="E923" s="10"/>
      <c r="F923" s="4"/>
      <c r="G923" s="6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spans="2:21" ht="15.75" customHeight="1">
      <c r="B924" s="4"/>
      <c r="C924" s="10"/>
      <c r="D924" s="10"/>
      <c r="E924" s="10"/>
      <c r="F924" s="4"/>
      <c r="G924" s="6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spans="2:21" ht="15.75" customHeight="1">
      <c r="B925" s="4"/>
      <c r="C925" s="10"/>
      <c r="D925" s="10"/>
      <c r="E925" s="10"/>
      <c r="F925" s="4"/>
      <c r="G925" s="6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spans="2:21" ht="15.75" customHeight="1">
      <c r="B926" s="4"/>
      <c r="C926" s="10"/>
      <c r="D926" s="10"/>
      <c r="E926" s="10"/>
      <c r="F926" s="4"/>
      <c r="G926" s="6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spans="2:21" ht="15.75" customHeight="1">
      <c r="B927" s="4"/>
      <c r="C927" s="10"/>
      <c r="D927" s="10"/>
      <c r="E927" s="10"/>
      <c r="F927" s="4"/>
      <c r="G927" s="6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spans="2:21" ht="15.75" customHeight="1">
      <c r="B928" s="4"/>
      <c r="C928" s="10"/>
      <c r="D928" s="10"/>
      <c r="E928" s="10"/>
      <c r="F928" s="4"/>
      <c r="G928" s="6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spans="2:21" ht="15.75" customHeight="1">
      <c r="B929" s="4"/>
      <c r="C929" s="10"/>
      <c r="D929" s="10"/>
      <c r="E929" s="10"/>
      <c r="F929" s="4"/>
      <c r="G929" s="6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spans="2:21" ht="15.75" customHeight="1">
      <c r="B930" s="4"/>
      <c r="C930" s="10"/>
      <c r="D930" s="10"/>
      <c r="E930" s="10"/>
      <c r="F930" s="4"/>
      <c r="G930" s="6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spans="2:21" ht="15.75" customHeight="1">
      <c r="B931" s="4"/>
      <c r="C931" s="10"/>
      <c r="D931" s="10"/>
      <c r="E931" s="10"/>
      <c r="F931" s="4"/>
      <c r="G931" s="6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spans="2:21" ht="15.75" customHeight="1">
      <c r="B932" s="4"/>
      <c r="C932" s="10"/>
      <c r="D932" s="10"/>
      <c r="E932" s="10"/>
      <c r="F932" s="4"/>
      <c r="G932" s="6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spans="2:21" ht="15.75" customHeight="1">
      <c r="B933" s="4"/>
      <c r="C933" s="10"/>
      <c r="D933" s="10"/>
      <c r="E933" s="10"/>
      <c r="F933" s="4"/>
      <c r="G933" s="6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spans="2:21" ht="15.75" customHeight="1">
      <c r="B934" s="4"/>
      <c r="C934" s="10"/>
      <c r="D934" s="10"/>
      <c r="E934" s="10"/>
      <c r="F934" s="4"/>
      <c r="G934" s="6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spans="2:21" ht="15.75" customHeight="1">
      <c r="B935" s="4"/>
      <c r="C935" s="10"/>
      <c r="D935" s="10"/>
      <c r="E935" s="10"/>
      <c r="F935" s="4"/>
      <c r="G935" s="6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spans="2:21" ht="15.75" customHeight="1">
      <c r="B936" s="4"/>
      <c r="C936" s="10"/>
      <c r="D936" s="10"/>
      <c r="E936" s="10"/>
      <c r="F936" s="4"/>
      <c r="G936" s="6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spans="2:21" ht="15.75" customHeight="1">
      <c r="B937" s="4"/>
      <c r="C937" s="10"/>
      <c r="D937" s="10"/>
      <c r="E937" s="10"/>
      <c r="F937" s="4"/>
      <c r="G937" s="6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spans="2:21" ht="15.75" customHeight="1">
      <c r="B938" s="4"/>
      <c r="C938" s="10"/>
      <c r="D938" s="10"/>
      <c r="E938" s="10"/>
      <c r="F938" s="4"/>
      <c r="G938" s="6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spans="2:21" ht="15.75" customHeight="1">
      <c r="B939" s="4"/>
      <c r="C939" s="10"/>
      <c r="D939" s="10"/>
      <c r="E939" s="10"/>
      <c r="F939" s="4"/>
      <c r="G939" s="6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spans="2:21" ht="15.75" customHeight="1">
      <c r="B940" s="4"/>
      <c r="C940" s="10"/>
      <c r="D940" s="10"/>
      <c r="E940" s="10"/>
      <c r="F940" s="4"/>
      <c r="G940" s="6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spans="2:21" ht="15.75" customHeight="1">
      <c r="B941" s="4"/>
      <c r="C941" s="10"/>
      <c r="D941" s="10"/>
      <c r="E941" s="10"/>
      <c r="F941" s="4"/>
      <c r="G941" s="6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spans="2:21" ht="15.75" customHeight="1">
      <c r="B942" s="4"/>
      <c r="C942" s="10"/>
      <c r="D942" s="10"/>
      <c r="E942" s="10"/>
      <c r="F942" s="4"/>
      <c r="G942" s="6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spans="2:21" ht="15.75" customHeight="1">
      <c r="B943" s="4"/>
      <c r="C943" s="10"/>
      <c r="D943" s="10"/>
      <c r="E943" s="10"/>
      <c r="F943" s="4"/>
      <c r="G943" s="6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spans="2:21" ht="15.75" customHeight="1">
      <c r="B944" s="4"/>
      <c r="C944" s="10"/>
      <c r="D944" s="10"/>
      <c r="E944" s="10"/>
      <c r="F944" s="4"/>
      <c r="G944" s="6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spans="2:21" ht="15.75" customHeight="1">
      <c r="B945" s="4"/>
      <c r="C945" s="10"/>
      <c r="D945" s="10"/>
      <c r="E945" s="10"/>
      <c r="F945" s="4"/>
      <c r="G945" s="6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spans="2:21" ht="15.75" customHeight="1">
      <c r="B946" s="4"/>
      <c r="C946" s="10"/>
      <c r="D946" s="10"/>
      <c r="E946" s="10"/>
      <c r="F946" s="4"/>
      <c r="G946" s="6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spans="2:21" ht="15.75" customHeight="1">
      <c r="B947" s="4"/>
      <c r="C947" s="10"/>
      <c r="D947" s="10"/>
      <c r="E947" s="10"/>
      <c r="F947" s="4"/>
      <c r="G947" s="6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spans="2:21" ht="15.75" customHeight="1">
      <c r="B948" s="4"/>
      <c r="C948" s="10"/>
      <c r="D948" s="10"/>
      <c r="E948" s="10"/>
      <c r="F948" s="4"/>
      <c r="G948" s="6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spans="2:21" ht="15.75" customHeight="1">
      <c r="B949" s="4"/>
      <c r="C949" s="10"/>
      <c r="D949" s="10"/>
      <c r="E949" s="10"/>
      <c r="F949" s="4"/>
      <c r="G949" s="6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spans="2:21" ht="15.75" customHeight="1">
      <c r="B950" s="4"/>
      <c r="C950" s="10"/>
      <c r="D950" s="10"/>
      <c r="E950" s="10"/>
      <c r="F950" s="4"/>
      <c r="G950" s="6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spans="2:21" ht="15.75" customHeight="1">
      <c r="B951" s="4"/>
      <c r="C951" s="10"/>
      <c r="D951" s="10"/>
      <c r="E951" s="10"/>
      <c r="F951" s="4"/>
      <c r="G951" s="6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spans="2:21" ht="15.75" customHeight="1">
      <c r="B952" s="4"/>
      <c r="C952" s="10"/>
      <c r="D952" s="10"/>
      <c r="E952" s="10"/>
      <c r="F952" s="4"/>
      <c r="G952" s="6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spans="2:21" ht="15.75" customHeight="1">
      <c r="B953" s="4"/>
      <c r="C953" s="10"/>
      <c r="D953" s="10"/>
      <c r="E953" s="10"/>
      <c r="F953" s="4"/>
      <c r="G953" s="6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spans="2:21" ht="15.75" customHeight="1">
      <c r="B954" s="4"/>
      <c r="C954" s="10"/>
      <c r="D954" s="10"/>
      <c r="E954" s="10"/>
      <c r="F954" s="4"/>
      <c r="G954" s="6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spans="2:21" ht="15.75" customHeight="1">
      <c r="B955" s="4"/>
      <c r="C955" s="10"/>
      <c r="D955" s="10"/>
      <c r="E955" s="10"/>
      <c r="F955" s="4"/>
      <c r="G955" s="6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spans="2:21" ht="15.75" customHeight="1">
      <c r="B956" s="4"/>
      <c r="C956" s="10"/>
      <c r="D956" s="10"/>
      <c r="E956" s="10"/>
      <c r="F956" s="4"/>
      <c r="G956" s="6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spans="2:21" ht="15.75" customHeight="1">
      <c r="B957" s="4"/>
      <c r="C957" s="10"/>
      <c r="D957" s="10"/>
      <c r="E957" s="10"/>
      <c r="F957" s="4"/>
      <c r="G957" s="6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spans="2:21" ht="15.75" customHeight="1">
      <c r="B958" s="4"/>
      <c r="C958" s="10"/>
      <c r="D958" s="10"/>
      <c r="E958" s="10"/>
      <c r="F958" s="4"/>
      <c r="G958" s="6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spans="2:21" ht="15.75" customHeight="1">
      <c r="B959" s="4"/>
      <c r="C959" s="10"/>
      <c r="D959" s="10"/>
      <c r="E959" s="10"/>
      <c r="F959" s="4"/>
      <c r="G959" s="6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spans="2:21" ht="15.75" customHeight="1">
      <c r="B960" s="4"/>
      <c r="C960" s="10"/>
      <c r="D960" s="10"/>
      <c r="E960" s="10"/>
      <c r="F960" s="4"/>
      <c r="G960" s="6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spans="2:21" ht="15.75" customHeight="1">
      <c r="B961" s="4"/>
      <c r="C961" s="10"/>
      <c r="D961" s="10"/>
      <c r="E961" s="10"/>
      <c r="F961" s="4"/>
      <c r="G961" s="6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spans="2:21" ht="15.75" customHeight="1">
      <c r="B962" s="4"/>
      <c r="C962" s="10"/>
      <c r="D962" s="10"/>
      <c r="E962" s="10"/>
      <c r="F962" s="4"/>
      <c r="G962" s="6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spans="2:21" ht="15.75" customHeight="1">
      <c r="B963" s="4"/>
      <c r="C963" s="10"/>
      <c r="D963" s="10"/>
      <c r="E963" s="10"/>
      <c r="F963" s="4"/>
      <c r="G963" s="6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spans="2:21" ht="15.75" customHeight="1">
      <c r="B964" s="4"/>
      <c r="C964" s="10"/>
      <c r="D964" s="10"/>
      <c r="E964" s="10"/>
      <c r="F964" s="4"/>
      <c r="G964" s="6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spans="2:21" ht="15.75" customHeight="1">
      <c r="B965" s="4"/>
      <c r="C965" s="10"/>
      <c r="D965" s="10"/>
      <c r="E965" s="10"/>
      <c r="F965" s="4"/>
      <c r="G965" s="6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spans="2:21" ht="15.75" customHeight="1">
      <c r="B966" s="4"/>
      <c r="C966" s="10"/>
      <c r="D966" s="10"/>
      <c r="E966" s="10"/>
      <c r="F966" s="4"/>
      <c r="G966" s="6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spans="2:21" ht="15.75" customHeight="1">
      <c r="B967" s="4"/>
      <c r="C967" s="10"/>
      <c r="D967" s="10"/>
      <c r="E967" s="10"/>
      <c r="F967" s="4"/>
      <c r="G967" s="6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spans="2:21" ht="15.75" customHeight="1">
      <c r="B968" s="4"/>
      <c r="C968" s="10"/>
      <c r="D968" s="10"/>
      <c r="E968" s="10"/>
      <c r="F968" s="4"/>
      <c r="G968" s="6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spans="2:21" ht="15.75" customHeight="1">
      <c r="B969" s="4"/>
      <c r="C969" s="10"/>
      <c r="D969" s="10"/>
      <c r="E969" s="10"/>
      <c r="F969" s="4"/>
      <c r="G969" s="6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spans="2:21" ht="15.75" customHeight="1">
      <c r="B970" s="4"/>
      <c r="C970" s="10"/>
      <c r="D970" s="10"/>
      <c r="E970" s="10"/>
      <c r="F970" s="4"/>
      <c r="G970" s="6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spans="2:21" ht="15.75" customHeight="1">
      <c r="B971" s="4"/>
      <c r="C971" s="10"/>
      <c r="D971" s="10"/>
      <c r="E971" s="10"/>
      <c r="F971" s="4"/>
      <c r="G971" s="6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spans="2:21" ht="15.75" customHeight="1">
      <c r="B972" s="4"/>
      <c r="C972" s="10"/>
      <c r="D972" s="10"/>
      <c r="E972" s="10"/>
      <c r="F972" s="4"/>
      <c r="G972" s="6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spans="2:21" ht="15.75" customHeight="1">
      <c r="B973" s="4"/>
      <c r="C973" s="10"/>
      <c r="D973" s="10"/>
      <c r="E973" s="10"/>
      <c r="F973" s="4"/>
      <c r="G973" s="6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spans="2:21" ht="15.75" customHeight="1">
      <c r="B974" s="4"/>
      <c r="C974" s="10"/>
      <c r="D974" s="10"/>
      <c r="E974" s="10"/>
      <c r="F974" s="4"/>
      <c r="G974" s="6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spans="2:21" ht="15.75" customHeight="1">
      <c r="B975" s="4"/>
      <c r="C975" s="10"/>
      <c r="D975" s="10"/>
      <c r="E975" s="10"/>
      <c r="F975" s="4"/>
      <c r="G975" s="6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spans="2:21" ht="15.75" customHeight="1">
      <c r="B976" s="4"/>
      <c r="C976" s="10"/>
      <c r="D976" s="10"/>
      <c r="E976" s="10"/>
      <c r="F976" s="4"/>
      <c r="G976" s="6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spans="2:21" ht="15.75" customHeight="1">
      <c r="B977" s="4"/>
      <c r="C977" s="10"/>
      <c r="D977" s="10"/>
      <c r="E977" s="10"/>
      <c r="F977" s="4"/>
      <c r="G977" s="6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spans="2:21" ht="15.75" customHeight="1">
      <c r="B978" s="4"/>
      <c r="C978" s="10"/>
      <c r="D978" s="10"/>
      <c r="E978" s="10"/>
      <c r="F978" s="4"/>
      <c r="G978" s="6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spans="2:21" ht="15.75" customHeight="1">
      <c r="B979" s="4"/>
      <c r="C979" s="10"/>
      <c r="D979" s="10"/>
      <c r="E979" s="10"/>
      <c r="F979" s="4"/>
      <c r="G979" s="63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spans="2:21" ht="15.75" customHeight="1">
      <c r="B980" s="4"/>
      <c r="C980" s="10"/>
      <c r="D980" s="10"/>
      <c r="E980" s="10"/>
      <c r="F980" s="4"/>
      <c r="G980" s="63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spans="2:21" ht="15.75" customHeight="1">
      <c r="B981" s="4"/>
      <c r="C981" s="10"/>
      <c r="D981" s="10"/>
      <c r="E981" s="10"/>
      <c r="F981" s="4"/>
      <c r="G981" s="63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 spans="2:21" ht="15.75" customHeight="1">
      <c r="B982" s="4"/>
      <c r="C982" s="10"/>
      <c r="D982" s="10"/>
      <c r="E982" s="10"/>
      <c r="F982" s="4"/>
      <c r="G982" s="63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</sheetData>
  <pageMargins left="0.75" right="0.75" top="1" bottom="1" header="0.5" footer="0.5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102D-4BBC-4109-AD94-3A9F4EF307C8}">
  <sheetPr>
    <outlinePr summaryBelow="0" summaryRight="0"/>
  </sheetPr>
  <dimension ref="A1:V983"/>
  <sheetViews>
    <sheetView topLeftCell="A11" zoomScale="115" zoomScaleNormal="115" workbookViewId="0">
      <selection activeCell="D26" sqref="D26"/>
    </sheetView>
  </sheetViews>
  <sheetFormatPr defaultColWidth="11.36328125" defaultRowHeight="15.75" customHeight="1"/>
  <cols>
    <col min="1" max="1" width="13" style="2" customWidth="1"/>
    <col min="2" max="2" width="33.36328125" style="2" customWidth="1"/>
    <col min="3" max="3" width="20.36328125" style="2" customWidth="1"/>
    <col min="4" max="4" width="22.08984375" style="2" customWidth="1"/>
    <col min="5" max="5" width="18.6328125" style="2" customWidth="1"/>
    <col min="6" max="6" width="26.90625" style="2" customWidth="1"/>
    <col min="7" max="7" width="12.08984375" style="64" customWidth="1"/>
    <col min="8" max="8" width="11.36328125" style="2"/>
    <col min="9" max="9" width="21.08984375" style="2" customWidth="1"/>
    <col min="10" max="10" width="24.6328125" style="2" customWidth="1"/>
    <col min="11" max="11" width="22.6328125" style="2" customWidth="1"/>
    <col min="12" max="16384" width="11.36328125" style="2"/>
  </cols>
  <sheetData>
    <row r="1" spans="1:21" ht="15.75" customHeight="1">
      <c r="A1" s="3" t="s">
        <v>0</v>
      </c>
      <c r="B1" s="2" t="s">
        <v>1</v>
      </c>
      <c r="C1" s="4">
        <v>0</v>
      </c>
      <c r="D1" s="5" t="s">
        <v>2</v>
      </c>
      <c r="E1" s="4" t="s">
        <v>60</v>
      </c>
      <c r="F1" s="9">
        <f>'[7]Rate WO+OH'!B3</f>
        <v>2.9899999999999999E-2</v>
      </c>
      <c r="G1" s="2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ht="15.75" customHeight="1">
      <c r="A2" s="8"/>
      <c r="B2" s="2" t="s">
        <v>3</v>
      </c>
      <c r="C2" s="69">
        <v>45250</v>
      </c>
      <c r="D2" s="4"/>
      <c r="E2" s="2" t="s">
        <v>78</v>
      </c>
      <c r="F2" s="2">
        <v>2020</v>
      </c>
      <c r="G2" s="2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ht="15.75" customHeight="1">
      <c r="A3" s="6"/>
      <c r="B3" s="10" t="s">
        <v>4</v>
      </c>
      <c r="C3" s="11">
        <f>E29</f>
        <v>0.70588235294117652</v>
      </c>
      <c r="D3" s="4"/>
      <c r="E3" s="10" t="s">
        <v>68</v>
      </c>
      <c r="F3" s="12">
        <v>0.85</v>
      </c>
      <c r="G3" s="2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ht="15.75" customHeight="1">
      <c r="A4" s="6"/>
      <c r="B4" s="10" t="s">
        <v>5</v>
      </c>
      <c r="C4" s="4">
        <v>12</v>
      </c>
      <c r="D4" s="12"/>
      <c r="E4" s="4" t="s">
        <v>62</v>
      </c>
      <c r="F4" s="13">
        <v>0.11</v>
      </c>
      <c r="G4" s="2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ht="15.75" customHeight="1">
      <c r="A5" s="6"/>
      <c r="B5" s="10" t="s">
        <v>7</v>
      </c>
      <c r="C5" s="14">
        <v>0.13500000000000001</v>
      </c>
      <c r="D5" s="4"/>
      <c r="E5" s="4" t="s">
        <v>63</v>
      </c>
      <c r="F5" s="13">
        <v>0.02</v>
      </c>
      <c r="G5" s="2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15.75" customHeight="1">
      <c r="A6" s="6"/>
      <c r="B6" s="10" t="s">
        <v>8</v>
      </c>
      <c r="C6" s="15">
        <v>0.13500000000000001</v>
      </c>
      <c r="D6" s="4"/>
      <c r="E6" s="2" t="s">
        <v>6</v>
      </c>
      <c r="F6" s="16">
        <v>30</v>
      </c>
      <c r="G6" s="2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15.75" customHeight="1">
      <c r="A7" s="6"/>
      <c r="B7" s="2" t="s">
        <v>9</v>
      </c>
      <c r="C7" s="17">
        <f>C6-C5</f>
        <v>0</v>
      </c>
      <c r="D7" s="12"/>
      <c r="E7" s="10" t="s">
        <v>64</v>
      </c>
      <c r="F7" s="18">
        <f>CEILING(C4/12,1)</f>
        <v>1</v>
      </c>
      <c r="G7" s="2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ht="15.75" customHeight="1">
      <c r="A8" s="6"/>
      <c r="B8" s="19" t="s">
        <v>10</v>
      </c>
      <c r="C8" s="70">
        <f>PMT(C6/12,C4,-C28,C29,C1)</f>
        <v>4752926.2390785404</v>
      </c>
      <c r="D8" s="12"/>
      <c r="E8" s="2" t="s">
        <v>65</v>
      </c>
      <c r="F8" s="20">
        <f>PMT(C5/12,C4,-C28,0,C1)</f>
        <v>19676371.466876119</v>
      </c>
      <c r="G8" s="2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ht="15.75" customHeight="1">
      <c r="A9" s="6"/>
      <c r="B9" s="19" t="s">
        <v>11</v>
      </c>
      <c r="C9" s="7">
        <f>C31-(C28-C29)</f>
        <v>27903350.163060144</v>
      </c>
      <c r="D9" s="22"/>
      <c r="E9" s="6" t="s">
        <v>66</v>
      </c>
      <c r="F9" s="7">
        <f>F11-C28</f>
        <v>16396457.602513433</v>
      </c>
      <c r="G9" s="23"/>
      <c r="H9" s="4"/>
      <c r="I9" s="4"/>
      <c r="K9" s="47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ht="15.75" customHeight="1">
      <c r="A10" s="6"/>
      <c r="B10" s="2" t="s">
        <v>12</v>
      </c>
      <c r="C10" s="23">
        <f>C11-C9</f>
        <v>29131764.705882341</v>
      </c>
      <c r="D10" s="12"/>
      <c r="E10" s="4"/>
      <c r="F10" s="23">
        <f>F11-F9</f>
        <v>219720000</v>
      </c>
      <c r="G10" s="23"/>
      <c r="H10" s="4"/>
      <c r="I10" s="4"/>
      <c r="K10" s="48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ht="15.75" customHeight="1">
      <c r="A11" s="6"/>
      <c r="B11" s="2" t="s">
        <v>13</v>
      </c>
      <c r="C11" s="23">
        <f>C8*C4</f>
        <v>57035114.868942484</v>
      </c>
      <c r="D11" s="12"/>
      <c r="E11" s="4"/>
      <c r="F11" s="23">
        <f>F8*C4</f>
        <v>236116457.60251343</v>
      </c>
      <c r="G11" s="23"/>
      <c r="H11" s="4"/>
      <c r="I11" s="4"/>
      <c r="J11" s="4"/>
      <c r="K11" s="48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15.75" customHeight="1">
      <c r="A12" s="6"/>
      <c r="C12" s="23"/>
      <c r="D12" s="12"/>
      <c r="E12" s="2" t="s">
        <v>67</v>
      </c>
      <c r="F12" s="23">
        <v>3</v>
      </c>
      <c r="G12" s="23"/>
      <c r="H12" s="4"/>
      <c r="I12" s="4"/>
      <c r="J12" s="4"/>
      <c r="K12" s="21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ht="15.75" customHeight="1">
      <c r="A13" s="6"/>
      <c r="B13" s="2" t="s">
        <v>69</v>
      </c>
      <c r="C13" s="74">
        <v>200000000</v>
      </c>
      <c r="F13" s="23"/>
      <c r="G13" s="23"/>
      <c r="H13" s="4"/>
      <c r="I13" s="4"/>
      <c r="J13" s="4"/>
      <c r="K13" s="21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15.75" customHeight="1">
      <c r="A14" s="24" t="s">
        <v>14</v>
      </c>
      <c r="B14" s="10" t="s">
        <v>71</v>
      </c>
      <c r="C14" s="80">
        <f>C13*F3</f>
        <v>170000000</v>
      </c>
      <c r="D14" s="25"/>
      <c r="F14" s="12"/>
      <c r="G14" s="2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s="1" customFormat="1" ht="26">
      <c r="B15" s="26" t="s">
        <v>15</v>
      </c>
      <c r="C15" s="27" t="str">
        <f>CONCATENATE("Total Cost Exclude VAT ",F7," tahun")</f>
        <v>Total Cost Exclude VAT 1 tahun</v>
      </c>
      <c r="D15" s="28"/>
      <c r="E15" s="29"/>
      <c r="F15" s="27"/>
      <c r="G15" s="61"/>
      <c r="I15" s="49"/>
      <c r="J15" s="50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</row>
    <row r="16" spans="1:21" ht="15.75" customHeight="1">
      <c r="B16" s="30" t="s">
        <v>81</v>
      </c>
      <c r="C16" s="71">
        <f>ROUND(C14-D14,-4)</f>
        <v>170000000</v>
      </c>
      <c r="D16" s="10"/>
      <c r="E16" s="31"/>
      <c r="F16" s="31"/>
      <c r="G16" s="31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2:21" ht="15.75" customHeight="1">
      <c r="B17" s="10" t="s">
        <v>18</v>
      </c>
      <c r="C17" s="72">
        <v>380000</v>
      </c>
      <c r="D17" s="10"/>
      <c r="E17" s="31"/>
      <c r="F17" s="31"/>
      <c r="G17" s="31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2:21" ht="15.75" customHeight="1">
      <c r="B18" s="4" t="s">
        <v>20</v>
      </c>
      <c r="C18" s="73">
        <f>C16-C17</f>
        <v>169620000</v>
      </c>
      <c r="D18" s="32"/>
      <c r="E18" s="23"/>
      <c r="F18" s="31"/>
      <c r="G18" s="31"/>
      <c r="J18" s="9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2:21" ht="15.75" customHeight="1">
      <c r="B19" s="33" t="s">
        <v>21</v>
      </c>
      <c r="C19" s="31"/>
      <c r="E19" s="31"/>
      <c r="F19" s="31"/>
      <c r="G19" s="31"/>
    </row>
    <row r="20" spans="2:21" ht="15.75" customHeight="1">
      <c r="B20" s="10" t="s">
        <v>22</v>
      </c>
      <c r="C20" s="23">
        <v>100000000</v>
      </c>
      <c r="D20" s="10"/>
      <c r="E20" s="31"/>
      <c r="F20" s="31"/>
      <c r="G20" s="31"/>
      <c r="J20" s="52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2:21" ht="15.75" customHeight="1">
      <c r="B21" s="10" t="s">
        <v>24</v>
      </c>
      <c r="C21" s="34">
        <v>50000000</v>
      </c>
      <c r="D21" s="10"/>
      <c r="E21" s="31"/>
      <c r="F21" s="31"/>
      <c r="G21" s="31"/>
      <c r="H21" s="4"/>
      <c r="I21" s="49"/>
      <c r="J21" s="53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2:21" ht="15.75" customHeight="1">
      <c r="B22" s="4" t="s">
        <v>20</v>
      </c>
      <c r="C22" s="74">
        <f>C20-C21</f>
        <v>50000000</v>
      </c>
      <c r="D22" s="35"/>
      <c r="E22" s="23"/>
      <c r="F22" s="31"/>
      <c r="G22" s="31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2:21" ht="15.75" customHeight="1">
      <c r="B23" s="3" t="s">
        <v>25</v>
      </c>
      <c r="C23" s="23"/>
      <c r="D23" s="10"/>
      <c r="E23" s="23"/>
      <c r="F23" s="23"/>
      <c r="G23" s="23"/>
      <c r="H23" s="4"/>
      <c r="I23" s="4"/>
      <c r="J23" s="23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2:21" ht="15.75" customHeight="1">
      <c r="B24" s="10" t="s">
        <v>22</v>
      </c>
      <c r="C24" s="23">
        <v>100000</v>
      </c>
      <c r="D24" s="10"/>
      <c r="E24" s="23"/>
      <c r="F24" s="84"/>
      <c r="G24" s="23"/>
      <c r="H24" s="4"/>
      <c r="I24" s="4"/>
      <c r="J24" s="4"/>
      <c r="K24" s="5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2:21" ht="15.75" customHeight="1">
      <c r="B25" s="10" t="s">
        <v>24</v>
      </c>
      <c r="C25" s="34">
        <v>0</v>
      </c>
      <c r="D25" s="10"/>
      <c r="E25" s="23"/>
      <c r="F25" s="23"/>
      <c r="G25" s="23"/>
      <c r="H25" s="4"/>
      <c r="I25" s="4"/>
      <c r="J25" s="49"/>
      <c r="K25" s="7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2:21" ht="15.75" customHeight="1">
      <c r="B26" s="4" t="s">
        <v>20</v>
      </c>
      <c r="C26" s="74">
        <f>C24-C25</f>
        <v>100000</v>
      </c>
      <c r="D26" s="35"/>
      <c r="E26" s="23"/>
      <c r="F26" s="23"/>
      <c r="G26" s="23"/>
      <c r="H26" s="4"/>
      <c r="I26" s="4"/>
      <c r="J26" s="4"/>
      <c r="K26" s="21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2:21" ht="15.75" customHeight="1">
      <c r="C27" s="31"/>
      <c r="D27" s="10"/>
      <c r="E27" s="23"/>
      <c r="F27" s="23"/>
      <c r="G27" s="23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1" ht="15.75" customHeight="1">
      <c r="B28" s="36" t="s">
        <v>26</v>
      </c>
      <c r="C28" s="73">
        <f>C18+C22+C26</f>
        <v>219720000</v>
      </c>
      <c r="D28" s="10">
        <f>13100000/C28*100%</f>
        <v>5.9621336246131439E-2</v>
      </c>
      <c r="E28" s="23">
        <f>E18+E22+E26</f>
        <v>0</v>
      </c>
      <c r="F28" s="23">
        <f>F18+F22+F26</f>
        <v>0</v>
      </c>
      <c r="G28" s="23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1" ht="15.75" customHeight="1">
      <c r="B29" s="37" t="s">
        <v>27</v>
      </c>
      <c r="C29" s="75">
        <f>E29*(C16+C20)</f>
        <v>190588235.29411766</v>
      </c>
      <c r="D29" s="39">
        <v>120000000</v>
      </c>
      <c r="E29" s="60">
        <f>D29/C16</f>
        <v>0.70588235294117652</v>
      </c>
      <c r="F29" s="38"/>
      <c r="G29" s="38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1" ht="15.75" customHeight="1">
      <c r="B30" s="36"/>
      <c r="C30" s="38"/>
      <c r="E30" s="38"/>
      <c r="F30" s="38"/>
      <c r="G30" s="38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1" ht="15.75" customHeight="1">
      <c r="B31" s="36" t="s">
        <v>75</v>
      </c>
      <c r="C31" s="38">
        <f>C8*C4</f>
        <v>57035114.868942484</v>
      </c>
      <c r="D31" s="39"/>
      <c r="E31" s="38"/>
      <c r="F31" s="38"/>
      <c r="G31" s="38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2:21" ht="15.75" customHeight="1">
      <c r="B32" s="36" t="s">
        <v>29</v>
      </c>
      <c r="C32" s="38">
        <v>1000000</v>
      </c>
      <c r="D32" s="39"/>
      <c r="E32" s="38"/>
      <c r="F32" s="38"/>
      <c r="G32" s="38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2" ht="15.75" customHeight="1">
      <c r="B33" s="36" t="s">
        <v>80</v>
      </c>
      <c r="C33" s="76">
        <f>C16*D33</f>
        <v>3400000</v>
      </c>
      <c r="D33" s="10">
        <v>0.02</v>
      </c>
      <c r="E33" s="23"/>
      <c r="F33" s="34"/>
      <c r="G33" s="3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2" ht="15.75" customHeight="1">
      <c r="B34" s="36" t="s">
        <v>30</v>
      </c>
      <c r="C34" s="77">
        <f>(C39*D34)</f>
        <v>3750000</v>
      </c>
      <c r="D34" s="12">
        <v>0.25</v>
      </c>
      <c r="E34" s="23"/>
      <c r="F34" s="23"/>
      <c r="G34" s="23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2" ht="15.75" customHeight="1">
      <c r="B35" s="36" t="s">
        <v>52</v>
      </c>
      <c r="C35" s="78">
        <f>(C28+(C39/D35))*(C5)*F6/360</f>
        <v>2640600.0000000005</v>
      </c>
      <c r="D35" s="10">
        <f>CEILING((C4/12),1)</f>
        <v>1</v>
      </c>
      <c r="E35" s="23"/>
      <c r="F35" s="34"/>
      <c r="G35" s="3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2" ht="15.75" customHeight="1">
      <c r="B36" s="36"/>
      <c r="C36" s="23"/>
      <c r="D36" s="10"/>
      <c r="E36" s="23"/>
      <c r="F36" s="23"/>
      <c r="G36" s="23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2" ht="15.75" customHeight="1">
      <c r="A37" s="33" t="s">
        <v>33</v>
      </c>
      <c r="B37" s="10"/>
      <c r="C37" s="31"/>
      <c r="F37" s="31"/>
      <c r="G37" s="23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ht="15.75" customHeight="1">
      <c r="B38" s="10" t="s">
        <v>34</v>
      </c>
      <c r="C38" s="79">
        <v>15000000</v>
      </c>
      <c r="D38" s="12">
        <f>C38/$C$28</f>
        <v>6.8268705625341347E-2</v>
      </c>
      <c r="E38" s="12"/>
      <c r="F38" s="23"/>
      <c r="G38" s="23"/>
      <c r="H38" s="10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ht="15.75" customHeight="1">
      <c r="B39" s="10" t="s">
        <v>35</v>
      </c>
      <c r="C39" s="79">
        <v>15000000</v>
      </c>
      <c r="D39" s="12">
        <f t="shared" ref="D39:D41" si="0">C39/$C$28</f>
        <v>6.8268705625341347E-2</v>
      </c>
      <c r="E39" s="12"/>
      <c r="F39" s="23"/>
      <c r="G39" s="23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ht="15.75" customHeight="1">
      <c r="B40" s="10" t="s">
        <v>36</v>
      </c>
      <c r="C40" s="79">
        <v>15000000</v>
      </c>
      <c r="D40" s="12">
        <f>C40/$C$28</f>
        <v>6.8268705625341347E-2</v>
      </c>
      <c r="E40" s="12"/>
      <c r="F40" s="23"/>
      <c r="G40" s="23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ht="15.75" customHeight="1">
      <c r="B41" s="10" t="s">
        <v>37</v>
      </c>
      <c r="C41" s="79">
        <v>15000000</v>
      </c>
      <c r="D41" s="12">
        <f t="shared" si="0"/>
        <v>6.8268705625341347E-2</v>
      </c>
      <c r="E41" s="12"/>
      <c r="F41" s="23"/>
      <c r="G41" s="23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ht="15.75" customHeight="1">
      <c r="B42" s="36" t="s">
        <v>38</v>
      </c>
      <c r="C42" s="81">
        <f>SUM(C38:C41)</f>
        <v>60000000</v>
      </c>
      <c r="D42" s="10"/>
      <c r="E42" s="10"/>
      <c r="F42" s="23"/>
      <c r="G42" s="23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4" spans="1:22" ht="15.75" customHeight="1">
      <c r="B44" s="10" t="s">
        <v>39</v>
      </c>
      <c r="C44" s="80">
        <f>C42+C31+C35</f>
        <v>119675714.86894248</v>
      </c>
      <c r="D44" s="8"/>
      <c r="E44" s="10"/>
      <c r="F44" s="23"/>
      <c r="G44" s="23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5.75" customHeight="1">
      <c r="B45" s="10" t="s">
        <v>40</v>
      </c>
      <c r="C45" s="79">
        <v>20000000</v>
      </c>
      <c r="D45" s="12">
        <f>C45/$C$28</f>
        <v>9.1024940833788454E-2</v>
      </c>
      <c r="E45" s="12"/>
      <c r="F45" s="23"/>
      <c r="G45" s="23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ht="15.75" customHeight="1">
      <c r="B46" s="10" t="s">
        <v>41</v>
      </c>
      <c r="C46" s="74">
        <f>(C42+C31+C45)/C4</f>
        <v>11419592.905745208</v>
      </c>
      <c r="D46" s="12"/>
      <c r="E46" s="12"/>
      <c r="F46" s="23"/>
      <c r="G46" s="23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ht="15.75" customHeight="1">
      <c r="B47" s="10" t="s">
        <v>42</v>
      </c>
      <c r="C47" s="73">
        <f>ROUND((C44+C45)/C4,-3)</f>
        <v>11640000</v>
      </c>
      <c r="D47" s="10"/>
      <c r="E47" s="10"/>
      <c r="F47" s="23">
        <f>E47*3*3</f>
        <v>0</v>
      </c>
      <c r="G47" s="23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ht="15.75" customHeight="1">
      <c r="B48" s="10"/>
      <c r="C48" s="23"/>
      <c r="D48" s="10"/>
      <c r="E48" s="23"/>
      <c r="F48" s="23"/>
      <c r="G48" s="23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15.75" customHeight="1">
      <c r="A49" s="40" t="s">
        <v>43</v>
      </c>
      <c r="B49" s="4"/>
      <c r="C49" s="10"/>
      <c r="D49" s="10"/>
      <c r="E49" s="35"/>
      <c r="F49" s="4"/>
      <c r="G49" s="23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5.75" customHeight="1">
      <c r="B50" s="41" t="s">
        <v>44</v>
      </c>
      <c r="C50" s="27" t="s">
        <v>45</v>
      </c>
      <c r="D50" s="27" t="s">
        <v>46</v>
      </c>
      <c r="E50" s="27" t="s">
        <v>47</v>
      </c>
      <c r="F50" s="4"/>
      <c r="G50" s="23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5.75" customHeight="1">
      <c r="B51" s="36" t="s">
        <v>80</v>
      </c>
      <c r="C51" s="34">
        <f>C33+C32</f>
        <v>4400000</v>
      </c>
      <c r="D51" s="23">
        <f>C51/$F$7</f>
        <v>4400000</v>
      </c>
      <c r="E51" s="23">
        <f t="shared" ref="E51:E54" si="1">D51/12</f>
        <v>366666.66666666669</v>
      </c>
      <c r="F51" s="4"/>
      <c r="G51" s="23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15.75" customHeight="1">
      <c r="B52" s="36" t="s">
        <v>30</v>
      </c>
      <c r="C52" s="34">
        <f>C34</f>
        <v>3750000</v>
      </c>
      <c r="D52" s="23">
        <f t="shared" ref="D52:D54" si="2">C52/$F$7</f>
        <v>3750000</v>
      </c>
      <c r="E52" s="23">
        <f t="shared" si="1"/>
        <v>312500</v>
      </c>
      <c r="F52" s="4"/>
      <c r="G52" s="23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15.75" customHeight="1">
      <c r="B53" s="36" t="s">
        <v>48</v>
      </c>
      <c r="C53" s="34">
        <f>C44+C45</f>
        <v>139675714.8689425</v>
      </c>
      <c r="D53" s="23">
        <f t="shared" si="2"/>
        <v>139675714.8689425</v>
      </c>
      <c r="E53" s="23">
        <f t="shared" si="1"/>
        <v>11639642.905745208</v>
      </c>
      <c r="F53" s="4"/>
      <c r="G53" s="2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15.75" customHeight="1">
      <c r="B54" s="36" t="s">
        <v>49</v>
      </c>
      <c r="C54" s="34">
        <f>C29</f>
        <v>190588235.29411766</v>
      </c>
      <c r="D54" s="23">
        <f t="shared" si="2"/>
        <v>190588235.29411766</v>
      </c>
      <c r="E54" s="23">
        <f t="shared" si="1"/>
        <v>15882352.941176472</v>
      </c>
      <c r="F54" s="4"/>
      <c r="G54" s="23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5.75" customHeight="1">
      <c r="B55" s="37" t="s">
        <v>50</v>
      </c>
      <c r="C55" s="42">
        <f>SUM(C51:C54)</f>
        <v>338413950.16306019</v>
      </c>
      <c r="D55" s="42">
        <f>SUM(D51:D54)</f>
        <v>338413950.16306019</v>
      </c>
      <c r="E55" s="42">
        <f t="shared" ref="E55" si="3">SUM(E51:E54)</f>
        <v>28201162.513588347</v>
      </c>
      <c r="F55" s="4"/>
      <c r="G55" s="23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15.75" customHeight="1">
      <c r="B56" s="43" t="s">
        <v>51</v>
      </c>
      <c r="C56" s="34"/>
      <c r="D56" s="23"/>
      <c r="E56" s="23"/>
      <c r="F56" s="4"/>
      <c r="G56" s="2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15.75" customHeight="1">
      <c r="B57" s="36" t="s">
        <v>52</v>
      </c>
      <c r="C57" s="44">
        <f>C35</f>
        <v>2640600.0000000005</v>
      </c>
      <c r="D57" s="23">
        <f t="shared" ref="D57:D59" si="4">C57/$F$7</f>
        <v>2640600.0000000005</v>
      </c>
      <c r="E57" s="23">
        <f t="shared" ref="E57:E59" si="5">D57/12</f>
        <v>220050.00000000003</v>
      </c>
      <c r="F57" s="4"/>
      <c r="G57" s="2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15.75" customHeight="1">
      <c r="B58" s="36" t="s">
        <v>53</v>
      </c>
      <c r="C58" s="44">
        <f>F9</f>
        <v>16396457.602513433</v>
      </c>
      <c r="D58" s="23">
        <f>C58/$F$7</f>
        <v>16396457.602513433</v>
      </c>
      <c r="E58" s="23">
        <f t="shared" si="5"/>
        <v>1366371.4668761194</v>
      </c>
      <c r="F58" s="4"/>
      <c r="G58" s="23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15.75" customHeight="1">
      <c r="B59" s="36" t="s">
        <v>54</v>
      </c>
      <c r="C59" s="38">
        <f>C28</f>
        <v>219720000</v>
      </c>
      <c r="D59" s="23">
        <f t="shared" si="4"/>
        <v>219720000</v>
      </c>
      <c r="E59" s="23">
        <f t="shared" si="5"/>
        <v>18310000</v>
      </c>
      <c r="F59" s="4"/>
      <c r="G59" s="2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15.75" customHeight="1">
      <c r="B60" s="45" t="s">
        <v>55</v>
      </c>
      <c r="C60" s="10"/>
      <c r="D60" s="23"/>
      <c r="E60" s="23"/>
      <c r="F60" s="4"/>
      <c r="G60" s="23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ht="15.75" customHeight="1">
      <c r="B61" s="10" t="s">
        <v>34</v>
      </c>
      <c r="C61" s="10">
        <f>C38</f>
        <v>15000000</v>
      </c>
      <c r="D61" s="23">
        <f>C61/$F$7</f>
        <v>15000000</v>
      </c>
      <c r="E61" s="23">
        <f t="shared" ref="E61:E65" si="6">D61/12</f>
        <v>1250000</v>
      </c>
      <c r="F61" s="4"/>
      <c r="G61" s="23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15.75" customHeight="1">
      <c r="B62" s="10" t="s">
        <v>35</v>
      </c>
      <c r="C62" s="10">
        <f>C39</f>
        <v>15000000</v>
      </c>
      <c r="D62" s="23">
        <f t="shared" ref="D62:D65" si="7">C62/$F$7</f>
        <v>15000000</v>
      </c>
      <c r="E62" s="23">
        <f t="shared" si="6"/>
        <v>1250000</v>
      </c>
      <c r="F62" s="4"/>
      <c r="G62" s="23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15.75" customHeight="1">
      <c r="B63" s="10" t="s">
        <v>36</v>
      </c>
      <c r="C63" s="10">
        <f>C40</f>
        <v>15000000</v>
      </c>
      <c r="D63" s="23">
        <f t="shared" si="7"/>
        <v>15000000</v>
      </c>
      <c r="E63" s="23">
        <f t="shared" si="6"/>
        <v>1250000</v>
      </c>
      <c r="F63" s="4"/>
      <c r="G63" s="23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ht="15.75" customHeight="1">
      <c r="B64" s="10" t="s">
        <v>37</v>
      </c>
      <c r="C64" s="10">
        <f>C41</f>
        <v>15000000</v>
      </c>
      <c r="D64" s="23">
        <f t="shared" si="7"/>
        <v>15000000</v>
      </c>
      <c r="E64" s="23">
        <f t="shared" si="6"/>
        <v>1250000</v>
      </c>
      <c r="F64" s="4"/>
      <c r="G64" s="23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ht="15.75" customHeight="1">
      <c r="B65" s="10" t="s">
        <v>40</v>
      </c>
      <c r="C65" s="10">
        <f>C45</f>
        <v>20000000</v>
      </c>
      <c r="D65" s="23">
        <f t="shared" si="7"/>
        <v>20000000</v>
      </c>
      <c r="E65" s="23">
        <f t="shared" si="6"/>
        <v>1666666.6666666667</v>
      </c>
      <c r="F65" s="4"/>
      <c r="G65" s="23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ht="15.75" customHeight="1">
      <c r="B66" s="46" t="s">
        <v>56</v>
      </c>
      <c r="C66" s="37">
        <f>SUM(C57:C65)</f>
        <v>318757057.60251343</v>
      </c>
      <c r="D66" s="37">
        <f t="shared" ref="D66:E66" si="8">SUM(D57:D65)</f>
        <v>318757057.60251343</v>
      </c>
      <c r="E66" s="37">
        <f t="shared" si="8"/>
        <v>26563088.133542787</v>
      </c>
      <c r="F66" s="4"/>
      <c r="G66" s="23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ht="15.75" customHeight="1">
      <c r="B67" s="4"/>
      <c r="C67" s="10"/>
      <c r="D67" s="10"/>
      <c r="E67" s="35"/>
      <c r="F67" s="4"/>
      <c r="G67" s="23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ht="15.75" customHeight="1">
      <c r="B68" s="46" t="s">
        <v>57</v>
      </c>
      <c r="C68" s="82">
        <f>C55-C66</f>
        <v>19656892.560546756</v>
      </c>
      <c r="D68" s="82">
        <f>D55-D66</f>
        <v>19656892.560546756</v>
      </c>
      <c r="E68" s="82">
        <f>E55-E66</f>
        <v>1638074.3800455593</v>
      </c>
      <c r="F68" s="4"/>
      <c r="G68" s="23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ht="15.75" customHeight="1">
      <c r="B69" s="46" t="s">
        <v>58</v>
      </c>
      <c r="C69" s="82">
        <f>(C18-C29)/2+C29</f>
        <v>180104117.64705884</v>
      </c>
      <c r="D69" s="37"/>
      <c r="E69" s="37"/>
      <c r="F69" s="4"/>
      <c r="G69" s="23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ht="15.75" customHeight="1">
      <c r="B70" s="46" t="s">
        <v>59</v>
      </c>
      <c r="C70" s="37"/>
      <c r="D70" s="83">
        <f>D68/C69</f>
        <v>0.10914182761255575</v>
      </c>
      <c r="E70" s="37"/>
      <c r="F70" s="4"/>
      <c r="G70" s="23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ht="15.75" customHeight="1">
      <c r="B71" s="46"/>
      <c r="C71" s="37"/>
      <c r="D71" s="55"/>
      <c r="E71" s="37"/>
      <c r="F71" s="4"/>
      <c r="G71" s="23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ht="13">
      <c r="B72" s="56"/>
      <c r="C72" s="10"/>
      <c r="D72" s="10"/>
      <c r="E72" s="10"/>
      <c r="F72" s="4"/>
      <c r="G72" s="23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5.75" customHeight="1">
      <c r="A73" s="4"/>
      <c r="B73" s="6"/>
      <c r="C73" s="10"/>
      <c r="D73" s="10"/>
      <c r="E73" s="10"/>
      <c r="F73" s="4"/>
      <c r="G73" s="63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ht="15.75" customHeight="1">
      <c r="A74" s="4"/>
      <c r="B74" s="4"/>
      <c r="C74" s="10"/>
      <c r="D74" s="10"/>
      <c r="E74" s="10"/>
      <c r="F74" s="4"/>
      <c r="G74" s="23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ht="13">
      <c r="A75" s="4"/>
      <c r="B75" s="51"/>
      <c r="C75" s="10"/>
      <c r="D75" s="10"/>
      <c r="E75" s="10"/>
      <c r="F75" s="4"/>
      <c r="G75" s="23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ht="13">
      <c r="B76" s="1"/>
      <c r="C76" s="10"/>
      <c r="D76" s="10"/>
      <c r="E76" s="10"/>
      <c r="F76" s="4"/>
      <c r="G76" s="65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ht="13">
      <c r="A77" s="4"/>
      <c r="B77" s="51"/>
      <c r="C77" s="10"/>
      <c r="D77" s="10"/>
      <c r="E77" s="10"/>
      <c r="F77" s="4"/>
      <c r="G77" s="23"/>
      <c r="H77" s="23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ht="13">
      <c r="B78" s="51"/>
      <c r="C78" s="10"/>
      <c r="D78" s="10"/>
      <c r="E78" s="10"/>
      <c r="F78" s="4"/>
      <c r="G78" s="63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ht="13">
      <c r="B79" s="4"/>
      <c r="C79" s="8"/>
      <c r="D79" s="8"/>
      <c r="E79" s="10"/>
      <c r="F79" s="4"/>
      <c r="G79" s="62"/>
      <c r="H79" s="4"/>
      <c r="I79" s="68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ht="15.75" customHeight="1">
      <c r="C80" s="57"/>
      <c r="D80" s="57"/>
      <c r="G80" s="63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2:21" ht="15.75" customHeight="1">
      <c r="C81" s="57"/>
      <c r="G81" s="63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2:21" ht="15.75" customHeight="1">
      <c r="C82" s="58"/>
      <c r="G82" s="66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2:21" ht="15.75" customHeight="1">
      <c r="C83" s="58"/>
      <c r="D83" s="59"/>
      <c r="G83" s="67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2:21" ht="15.75" customHeight="1">
      <c r="B84" s="4"/>
      <c r="C84" s="8"/>
      <c r="D84" s="8"/>
      <c r="E84" s="10"/>
      <c r="F84" s="4"/>
      <c r="G84" s="23"/>
      <c r="H84" s="21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2:21" ht="15.75" customHeight="1">
      <c r="B85" s="4"/>
      <c r="C85" s="10"/>
      <c r="D85" s="10"/>
      <c r="E85" s="10"/>
      <c r="F85" s="4"/>
      <c r="G85" s="63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2:21" ht="15.75" customHeight="1">
      <c r="B86" s="4"/>
      <c r="C86" s="10"/>
      <c r="D86" s="10"/>
      <c r="E86" s="10"/>
      <c r="F86" s="4"/>
      <c r="G86" s="63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2:21" ht="15.75" customHeight="1">
      <c r="B87" s="4"/>
      <c r="C87" s="10"/>
      <c r="D87" s="10"/>
      <c r="E87" s="10"/>
      <c r="F87" s="4"/>
      <c r="G87" s="63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2:21" ht="15.75" customHeight="1">
      <c r="B88" s="4"/>
      <c r="C88" s="10"/>
      <c r="D88" s="10"/>
      <c r="E88" s="10"/>
      <c r="F88" s="4"/>
      <c r="G88" s="63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2:21" ht="15.75" customHeight="1">
      <c r="B89" s="4"/>
      <c r="C89" s="10"/>
      <c r="D89" s="10"/>
      <c r="E89" s="10"/>
      <c r="F89" s="4"/>
      <c r="G89" s="63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2:21" ht="15.75" customHeight="1">
      <c r="B90" s="4"/>
      <c r="C90" s="10"/>
      <c r="D90" s="10"/>
      <c r="E90" s="10"/>
      <c r="F90" s="4"/>
      <c r="G90" s="63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2:21" ht="15.75" customHeight="1">
      <c r="B91" s="4"/>
      <c r="C91" s="10"/>
      <c r="D91" s="10"/>
      <c r="E91" s="10"/>
      <c r="F91" s="4"/>
      <c r="G91" s="63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2:21" ht="15.75" customHeight="1">
      <c r="B92" s="4"/>
      <c r="C92" s="10"/>
      <c r="D92" s="10"/>
      <c r="E92" s="10"/>
      <c r="F92" s="4"/>
      <c r="G92" s="63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2:21" ht="15.75" customHeight="1">
      <c r="B93" s="4"/>
      <c r="C93" s="10"/>
      <c r="D93" s="10"/>
      <c r="E93" s="10"/>
      <c r="F93" s="4"/>
      <c r="G93" s="63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2:21" ht="15.75" customHeight="1">
      <c r="B94" s="4"/>
      <c r="C94" s="10"/>
      <c r="D94" s="10"/>
      <c r="E94" s="10"/>
      <c r="F94" s="4"/>
      <c r="G94" s="63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2:21" ht="15.75" customHeight="1">
      <c r="B95" s="4"/>
      <c r="C95" s="10"/>
      <c r="D95" s="10"/>
      <c r="E95" s="10"/>
      <c r="F95" s="4"/>
      <c r="G95" s="63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2:21" ht="15.75" customHeight="1">
      <c r="B96" s="4"/>
      <c r="C96" s="10"/>
      <c r="D96" s="10"/>
      <c r="E96" s="10"/>
      <c r="F96" s="4"/>
      <c r="G96" s="63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2:21" ht="15.75" customHeight="1">
      <c r="B97" s="4"/>
      <c r="C97" s="10"/>
      <c r="D97" s="10"/>
      <c r="E97" s="10"/>
      <c r="F97" s="4"/>
      <c r="G97" s="63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2:21" ht="15.75" customHeight="1">
      <c r="B98" s="4"/>
      <c r="C98" s="10"/>
      <c r="D98" s="10"/>
      <c r="E98" s="10"/>
      <c r="F98" s="4"/>
      <c r="G98" s="63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2:21" ht="15.75" customHeight="1">
      <c r="B99" s="4"/>
      <c r="C99" s="10"/>
      <c r="D99" s="10"/>
      <c r="E99" s="10"/>
      <c r="F99" s="4"/>
      <c r="G99" s="63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2:21" ht="15.75" customHeight="1">
      <c r="B100" s="4"/>
      <c r="C100" s="10"/>
      <c r="D100" s="10"/>
      <c r="E100" s="10"/>
      <c r="F100" s="4"/>
      <c r="G100" s="63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2:21" ht="15.75" customHeight="1">
      <c r="B101" s="4"/>
      <c r="C101" s="10"/>
      <c r="D101" s="10"/>
      <c r="E101" s="10"/>
      <c r="F101" s="4"/>
      <c r="G101" s="63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2:21" ht="15.75" customHeight="1">
      <c r="B102" s="4"/>
      <c r="C102" s="10"/>
      <c r="D102" s="10"/>
      <c r="E102" s="10"/>
      <c r="F102" s="4"/>
      <c r="G102" s="63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2:21" ht="15.75" customHeight="1">
      <c r="B103" s="4"/>
      <c r="C103" s="10"/>
      <c r="D103" s="10"/>
      <c r="E103" s="10"/>
      <c r="F103" s="4"/>
      <c r="G103" s="63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2:21" ht="15.75" customHeight="1">
      <c r="B104" s="4"/>
      <c r="C104" s="10"/>
      <c r="D104" s="10"/>
      <c r="E104" s="10"/>
      <c r="F104" s="4"/>
      <c r="G104" s="63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2:21" ht="15.75" customHeight="1">
      <c r="B105" s="4"/>
      <c r="C105" s="10"/>
      <c r="D105" s="10"/>
      <c r="E105" s="10"/>
      <c r="F105" s="4"/>
      <c r="G105" s="63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2:21" ht="15.75" customHeight="1">
      <c r="B106" s="4"/>
      <c r="C106" s="10"/>
      <c r="D106" s="10"/>
      <c r="E106" s="10"/>
      <c r="F106" s="4"/>
      <c r="G106" s="63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2:21" ht="15.75" customHeight="1">
      <c r="B107" s="4"/>
      <c r="C107" s="10"/>
      <c r="D107" s="10"/>
      <c r="E107" s="10"/>
      <c r="F107" s="4"/>
      <c r="G107" s="63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2:21" ht="15.75" customHeight="1">
      <c r="B108" s="4"/>
      <c r="C108" s="10"/>
      <c r="D108" s="10"/>
      <c r="E108" s="10"/>
      <c r="F108" s="4"/>
      <c r="G108" s="63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2:21" ht="15.75" customHeight="1">
      <c r="B109" s="4"/>
      <c r="C109" s="10"/>
      <c r="D109" s="10"/>
      <c r="E109" s="10"/>
      <c r="F109" s="4"/>
      <c r="G109" s="63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2:21" ht="15.75" customHeight="1">
      <c r="B110" s="4"/>
      <c r="C110" s="10"/>
      <c r="D110" s="10"/>
      <c r="E110" s="10"/>
      <c r="F110" s="4"/>
      <c r="G110" s="63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2:21" ht="15.75" customHeight="1">
      <c r="B111" s="4"/>
      <c r="C111" s="10"/>
      <c r="D111" s="10"/>
      <c r="E111" s="10"/>
      <c r="F111" s="4"/>
      <c r="G111" s="63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2:21" ht="15.75" customHeight="1">
      <c r="B112" s="4"/>
      <c r="C112" s="10"/>
      <c r="D112" s="10"/>
      <c r="E112" s="10"/>
      <c r="F112" s="4"/>
      <c r="G112" s="63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2:21" ht="15.75" customHeight="1">
      <c r="B113" s="4"/>
      <c r="C113" s="10"/>
      <c r="D113" s="10"/>
      <c r="E113" s="10"/>
      <c r="F113" s="4"/>
      <c r="G113" s="63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2:21" ht="15.75" customHeight="1">
      <c r="B114" s="4"/>
      <c r="C114" s="10"/>
      <c r="D114" s="10"/>
      <c r="E114" s="10"/>
      <c r="F114" s="4"/>
      <c r="G114" s="63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2:21" ht="15.75" customHeight="1">
      <c r="B115" s="4"/>
      <c r="C115" s="10"/>
      <c r="D115" s="10"/>
      <c r="E115" s="10"/>
      <c r="F115" s="4"/>
      <c r="G115" s="63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2:21" ht="15.75" customHeight="1">
      <c r="B116" s="4"/>
      <c r="C116" s="10"/>
      <c r="D116" s="10"/>
      <c r="E116" s="10"/>
      <c r="F116" s="4"/>
      <c r="G116" s="63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2:21" ht="15.75" customHeight="1">
      <c r="B117" s="4"/>
      <c r="C117" s="10"/>
      <c r="D117" s="10"/>
      <c r="E117" s="10"/>
      <c r="F117" s="4"/>
      <c r="G117" s="63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2:21" ht="15.75" customHeight="1">
      <c r="B118" s="4"/>
      <c r="C118" s="10"/>
      <c r="D118" s="10"/>
      <c r="E118" s="10"/>
      <c r="F118" s="4"/>
      <c r="G118" s="63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2:21" ht="15.75" customHeight="1">
      <c r="B119" s="4"/>
      <c r="C119" s="10"/>
      <c r="D119" s="10"/>
      <c r="E119" s="10"/>
      <c r="F119" s="4"/>
      <c r="G119" s="63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2:21" ht="15.75" customHeight="1">
      <c r="B120" s="4"/>
      <c r="C120" s="10"/>
      <c r="D120" s="10"/>
      <c r="E120" s="10"/>
      <c r="F120" s="4"/>
      <c r="G120" s="63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2:21" ht="15.75" customHeight="1">
      <c r="B121" s="4"/>
      <c r="C121" s="10"/>
      <c r="D121" s="10"/>
      <c r="E121" s="10"/>
      <c r="F121" s="4"/>
      <c r="G121" s="63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2:21" ht="15.75" customHeight="1">
      <c r="B122" s="4"/>
      <c r="C122" s="10"/>
      <c r="D122" s="10"/>
      <c r="E122" s="10"/>
      <c r="F122" s="4"/>
      <c r="G122" s="63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2:21" ht="15.75" customHeight="1">
      <c r="B123" s="4"/>
      <c r="C123" s="10"/>
      <c r="D123" s="10"/>
      <c r="E123" s="10"/>
      <c r="F123" s="4"/>
      <c r="G123" s="63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2:21" ht="15.75" customHeight="1">
      <c r="B124" s="4"/>
      <c r="C124" s="10"/>
      <c r="D124" s="10"/>
      <c r="E124" s="10"/>
      <c r="F124" s="4"/>
      <c r="G124" s="63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2:21" ht="15.75" customHeight="1">
      <c r="B125" s="4"/>
      <c r="C125" s="10"/>
      <c r="D125" s="10"/>
      <c r="E125" s="10"/>
      <c r="F125" s="4"/>
      <c r="G125" s="63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2:21" ht="15.75" customHeight="1">
      <c r="B126" s="4"/>
      <c r="C126" s="10"/>
      <c r="D126" s="10"/>
      <c r="E126" s="10"/>
      <c r="F126" s="4"/>
      <c r="G126" s="63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2:21" ht="15.75" customHeight="1">
      <c r="B127" s="4"/>
      <c r="C127" s="10"/>
      <c r="D127" s="10"/>
      <c r="E127" s="10"/>
      <c r="F127" s="4"/>
      <c r="G127" s="63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2:21" ht="15.75" customHeight="1">
      <c r="B128" s="4"/>
      <c r="C128" s="10"/>
      <c r="D128" s="10"/>
      <c r="E128" s="10"/>
      <c r="F128" s="4"/>
      <c r="G128" s="63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2:21" ht="15.75" customHeight="1">
      <c r="B129" s="4"/>
      <c r="C129" s="10"/>
      <c r="D129" s="10"/>
      <c r="E129" s="10"/>
      <c r="F129" s="4"/>
      <c r="G129" s="63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2:21" ht="15.75" customHeight="1">
      <c r="B130" s="4"/>
      <c r="C130" s="10"/>
      <c r="D130" s="10"/>
      <c r="E130" s="10"/>
      <c r="F130" s="4"/>
      <c r="G130" s="63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2:21" ht="15.75" customHeight="1">
      <c r="B131" s="4"/>
      <c r="C131" s="10"/>
      <c r="D131" s="10"/>
      <c r="E131" s="10"/>
      <c r="F131" s="4"/>
      <c r="G131" s="63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2:21" ht="15.75" customHeight="1">
      <c r="B132" s="4"/>
      <c r="C132" s="10"/>
      <c r="D132" s="10"/>
      <c r="E132" s="10"/>
      <c r="F132" s="4"/>
      <c r="G132" s="63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2:21" ht="15.75" customHeight="1">
      <c r="B133" s="4"/>
      <c r="C133" s="10"/>
      <c r="D133" s="10"/>
      <c r="E133" s="10"/>
      <c r="F133" s="4"/>
      <c r="G133" s="63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2:21" ht="15.75" customHeight="1">
      <c r="B134" s="4"/>
      <c r="C134" s="10"/>
      <c r="D134" s="10"/>
      <c r="E134" s="10"/>
      <c r="F134" s="4"/>
      <c r="G134" s="63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2:21" ht="15.75" customHeight="1">
      <c r="B135" s="4"/>
      <c r="C135" s="10"/>
      <c r="D135" s="10"/>
      <c r="E135" s="10"/>
      <c r="F135" s="4"/>
      <c r="G135" s="63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2:21" ht="15.75" customHeight="1">
      <c r="B136" s="4"/>
      <c r="C136" s="10"/>
      <c r="D136" s="10"/>
      <c r="E136" s="10"/>
      <c r="F136" s="4"/>
      <c r="G136" s="63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2:21" ht="15.75" customHeight="1">
      <c r="B137" s="4"/>
      <c r="C137" s="10"/>
      <c r="D137" s="10"/>
      <c r="E137" s="10"/>
      <c r="F137" s="4"/>
      <c r="G137" s="63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2:21" ht="15.75" customHeight="1">
      <c r="B138" s="4"/>
      <c r="C138" s="10"/>
      <c r="D138" s="10"/>
      <c r="E138" s="10"/>
      <c r="F138" s="4"/>
      <c r="G138" s="63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2:21" ht="15.75" customHeight="1">
      <c r="B139" s="4"/>
      <c r="C139" s="10"/>
      <c r="D139" s="10"/>
      <c r="E139" s="10"/>
      <c r="F139" s="4"/>
      <c r="G139" s="63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2:21" ht="15.75" customHeight="1">
      <c r="B140" s="4"/>
      <c r="C140" s="10"/>
      <c r="D140" s="10"/>
      <c r="E140" s="10"/>
      <c r="F140" s="4"/>
      <c r="G140" s="63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2:21" ht="15.75" customHeight="1">
      <c r="B141" s="4"/>
      <c r="C141" s="10"/>
      <c r="D141" s="10"/>
      <c r="E141" s="10"/>
      <c r="F141" s="4"/>
      <c r="G141" s="63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2:21" ht="15.75" customHeight="1">
      <c r="B142" s="4"/>
      <c r="C142" s="10"/>
      <c r="D142" s="10"/>
      <c r="E142" s="10"/>
      <c r="F142" s="4"/>
      <c r="G142" s="63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2:21" ht="15.75" customHeight="1">
      <c r="B143" s="4"/>
      <c r="C143" s="10"/>
      <c r="D143" s="10"/>
      <c r="E143" s="10"/>
      <c r="F143" s="4"/>
      <c r="G143" s="63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2:21" ht="15.75" customHeight="1">
      <c r="B144" s="4"/>
      <c r="C144" s="10"/>
      <c r="D144" s="10"/>
      <c r="E144" s="10"/>
      <c r="F144" s="4"/>
      <c r="G144" s="63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2:21" ht="15.75" customHeight="1">
      <c r="B145" s="4"/>
      <c r="C145" s="10"/>
      <c r="D145" s="10"/>
      <c r="E145" s="10"/>
      <c r="F145" s="4"/>
      <c r="G145" s="63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2:21" ht="15.75" customHeight="1">
      <c r="B146" s="4"/>
      <c r="C146" s="10"/>
      <c r="D146" s="10"/>
      <c r="E146" s="10"/>
      <c r="F146" s="4"/>
      <c r="G146" s="63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2:21" ht="15.75" customHeight="1">
      <c r="B147" s="4"/>
      <c r="C147" s="10"/>
      <c r="D147" s="10"/>
      <c r="E147" s="10"/>
      <c r="F147" s="4"/>
      <c r="G147" s="63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2:21" ht="15.75" customHeight="1">
      <c r="B148" s="4"/>
      <c r="C148" s="10"/>
      <c r="D148" s="10"/>
      <c r="E148" s="10"/>
      <c r="F148" s="4"/>
      <c r="G148" s="63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2:21" ht="15.75" customHeight="1">
      <c r="B149" s="4"/>
      <c r="C149" s="10"/>
      <c r="D149" s="10"/>
      <c r="E149" s="10"/>
      <c r="F149" s="4"/>
      <c r="G149" s="63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2:21" ht="15.75" customHeight="1">
      <c r="B150" s="4"/>
      <c r="C150" s="10"/>
      <c r="D150" s="10"/>
      <c r="E150" s="10"/>
      <c r="F150" s="4"/>
      <c r="G150" s="63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2:21" ht="15.75" customHeight="1">
      <c r="B151" s="4"/>
      <c r="C151" s="10"/>
      <c r="D151" s="10"/>
      <c r="E151" s="10"/>
      <c r="F151" s="4"/>
      <c r="G151" s="63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2:21" ht="15.75" customHeight="1">
      <c r="B152" s="4"/>
      <c r="C152" s="10"/>
      <c r="D152" s="10"/>
      <c r="E152" s="10"/>
      <c r="F152" s="4"/>
      <c r="G152" s="63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2:21" ht="15.75" customHeight="1">
      <c r="B153" s="4"/>
      <c r="C153" s="10"/>
      <c r="D153" s="10"/>
      <c r="E153" s="10"/>
      <c r="F153" s="4"/>
      <c r="G153" s="63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2:21" ht="15.75" customHeight="1">
      <c r="B154" s="4"/>
      <c r="C154" s="10"/>
      <c r="D154" s="10"/>
      <c r="E154" s="10"/>
      <c r="F154" s="4"/>
      <c r="G154" s="63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2:21" ht="15.75" customHeight="1">
      <c r="B155" s="4"/>
      <c r="C155" s="10"/>
      <c r="D155" s="10"/>
      <c r="E155" s="10"/>
      <c r="F155" s="4"/>
      <c r="G155" s="63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2:21" ht="15.75" customHeight="1">
      <c r="B156" s="4"/>
      <c r="C156" s="10"/>
      <c r="D156" s="10"/>
      <c r="E156" s="10"/>
      <c r="F156" s="4"/>
      <c r="G156" s="63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2:21" ht="15.75" customHeight="1">
      <c r="B157" s="4"/>
      <c r="C157" s="10"/>
      <c r="D157" s="10"/>
      <c r="E157" s="10"/>
      <c r="F157" s="4"/>
      <c r="G157" s="63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2:21" ht="15.75" customHeight="1">
      <c r="B158" s="4"/>
      <c r="C158" s="10"/>
      <c r="D158" s="10"/>
      <c r="E158" s="10"/>
      <c r="F158" s="4"/>
      <c r="G158" s="63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2:21" ht="15.75" customHeight="1">
      <c r="B159" s="4"/>
      <c r="C159" s="10"/>
      <c r="D159" s="10"/>
      <c r="E159" s="10"/>
      <c r="F159" s="4"/>
      <c r="G159" s="63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2:21" ht="15.75" customHeight="1">
      <c r="B160" s="4"/>
      <c r="C160" s="10"/>
      <c r="D160" s="10"/>
      <c r="E160" s="10"/>
      <c r="F160" s="4"/>
      <c r="G160" s="63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2:21" ht="15.75" customHeight="1">
      <c r="B161" s="4"/>
      <c r="C161" s="10"/>
      <c r="D161" s="10"/>
      <c r="E161" s="10"/>
      <c r="F161" s="4"/>
      <c r="G161" s="63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2:21" ht="15.75" customHeight="1">
      <c r="B162" s="4"/>
      <c r="C162" s="10"/>
      <c r="D162" s="10"/>
      <c r="E162" s="10"/>
      <c r="F162" s="4"/>
      <c r="G162" s="63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2:21" ht="15.75" customHeight="1">
      <c r="B163" s="4"/>
      <c r="C163" s="10"/>
      <c r="D163" s="10"/>
      <c r="E163" s="10"/>
      <c r="F163" s="4"/>
      <c r="G163" s="63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2:21" ht="15.75" customHeight="1">
      <c r="B164" s="4"/>
      <c r="C164" s="10"/>
      <c r="D164" s="10"/>
      <c r="E164" s="10"/>
      <c r="F164" s="4"/>
      <c r="G164" s="63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2:21" ht="15.75" customHeight="1">
      <c r="B165" s="4"/>
      <c r="C165" s="10"/>
      <c r="D165" s="10"/>
      <c r="E165" s="10"/>
      <c r="F165" s="4"/>
      <c r="G165" s="63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2:21" ht="15.75" customHeight="1">
      <c r="B166" s="4"/>
      <c r="C166" s="10"/>
      <c r="D166" s="10"/>
      <c r="E166" s="10"/>
      <c r="F166" s="4"/>
      <c r="G166" s="63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2:21" ht="15.75" customHeight="1">
      <c r="B167" s="4"/>
      <c r="C167" s="10"/>
      <c r="D167" s="10"/>
      <c r="E167" s="10"/>
      <c r="F167" s="4"/>
      <c r="G167" s="63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2:21" ht="15.75" customHeight="1">
      <c r="B168" s="4"/>
      <c r="C168" s="10"/>
      <c r="D168" s="10"/>
      <c r="E168" s="10"/>
      <c r="F168" s="4"/>
      <c r="G168" s="63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2:21" ht="15.75" customHeight="1">
      <c r="B169" s="4"/>
      <c r="C169" s="10"/>
      <c r="D169" s="10"/>
      <c r="E169" s="10"/>
      <c r="F169" s="4"/>
      <c r="G169" s="63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2:21" ht="15.75" customHeight="1">
      <c r="B170" s="4"/>
      <c r="C170" s="10"/>
      <c r="D170" s="10"/>
      <c r="E170" s="10"/>
      <c r="F170" s="4"/>
      <c r="G170" s="63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2:21" ht="15.75" customHeight="1">
      <c r="B171" s="4"/>
      <c r="C171" s="10"/>
      <c r="D171" s="10"/>
      <c r="E171" s="10"/>
      <c r="F171" s="4"/>
      <c r="G171" s="63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2:21" ht="15.75" customHeight="1">
      <c r="B172" s="4"/>
      <c r="C172" s="10"/>
      <c r="D172" s="10"/>
      <c r="E172" s="10"/>
      <c r="F172" s="4"/>
      <c r="G172" s="63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2:21" ht="15.75" customHeight="1">
      <c r="B173" s="4"/>
      <c r="C173" s="10"/>
      <c r="D173" s="10"/>
      <c r="E173" s="10"/>
      <c r="F173" s="4"/>
      <c r="G173" s="63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2:21" ht="15.75" customHeight="1">
      <c r="B174" s="4"/>
      <c r="C174" s="10"/>
      <c r="D174" s="10"/>
      <c r="E174" s="10"/>
      <c r="F174" s="4"/>
      <c r="G174" s="63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2:21" ht="15.75" customHeight="1">
      <c r="B175" s="4"/>
      <c r="C175" s="10"/>
      <c r="D175" s="10"/>
      <c r="E175" s="10"/>
      <c r="F175" s="4"/>
      <c r="G175" s="63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2:21" ht="15.75" customHeight="1">
      <c r="B176" s="4"/>
      <c r="C176" s="10"/>
      <c r="D176" s="10"/>
      <c r="E176" s="10"/>
      <c r="F176" s="4"/>
      <c r="G176" s="63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2:21" ht="15.75" customHeight="1">
      <c r="B177" s="4"/>
      <c r="C177" s="10"/>
      <c r="D177" s="10"/>
      <c r="E177" s="10"/>
      <c r="F177" s="4"/>
      <c r="G177" s="63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2:21" ht="15.75" customHeight="1">
      <c r="B178" s="4"/>
      <c r="C178" s="10"/>
      <c r="D178" s="10"/>
      <c r="E178" s="10"/>
      <c r="F178" s="4"/>
      <c r="G178" s="63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2:21" ht="15.75" customHeight="1">
      <c r="B179" s="4"/>
      <c r="C179" s="10"/>
      <c r="D179" s="10"/>
      <c r="E179" s="10"/>
      <c r="F179" s="4"/>
      <c r="G179" s="63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2:21" ht="15.75" customHeight="1">
      <c r="B180" s="4"/>
      <c r="C180" s="10"/>
      <c r="D180" s="10"/>
      <c r="E180" s="10"/>
      <c r="F180" s="4"/>
      <c r="G180" s="63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2:21" ht="15.75" customHeight="1">
      <c r="B181" s="4"/>
      <c r="C181" s="10"/>
      <c r="D181" s="10"/>
      <c r="E181" s="10"/>
      <c r="F181" s="4"/>
      <c r="G181" s="63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2:21" ht="15.75" customHeight="1">
      <c r="B182" s="4"/>
      <c r="C182" s="10"/>
      <c r="D182" s="10"/>
      <c r="E182" s="10"/>
      <c r="F182" s="4"/>
      <c r="G182" s="63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2:21" ht="15.75" customHeight="1">
      <c r="B183" s="4"/>
      <c r="C183" s="10"/>
      <c r="D183" s="10"/>
      <c r="E183" s="10"/>
      <c r="F183" s="4"/>
      <c r="G183" s="63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2:21" ht="15.75" customHeight="1">
      <c r="B184" s="4"/>
      <c r="C184" s="10"/>
      <c r="D184" s="10"/>
      <c r="E184" s="10"/>
      <c r="F184" s="4"/>
      <c r="G184" s="63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2:21" ht="15.75" customHeight="1">
      <c r="B185" s="4"/>
      <c r="C185" s="10"/>
      <c r="D185" s="10"/>
      <c r="E185" s="10"/>
      <c r="F185" s="4"/>
      <c r="G185" s="63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2:21" ht="15.75" customHeight="1">
      <c r="B186" s="4"/>
      <c r="C186" s="10"/>
      <c r="D186" s="10"/>
      <c r="E186" s="10"/>
      <c r="F186" s="4"/>
      <c r="G186" s="63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2:21" ht="15.75" customHeight="1">
      <c r="B187" s="4"/>
      <c r="C187" s="10"/>
      <c r="D187" s="10"/>
      <c r="E187" s="10"/>
      <c r="F187" s="4"/>
      <c r="G187" s="63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2:21" ht="15.75" customHeight="1">
      <c r="B188" s="4"/>
      <c r="C188" s="10"/>
      <c r="D188" s="10"/>
      <c r="E188" s="10"/>
      <c r="F188" s="4"/>
      <c r="G188" s="63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2:21" ht="15.75" customHeight="1">
      <c r="B189" s="4"/>
      <c r="C189" s="10"/>
      <c r="D189" s="10"/>
      <c r="E189" s="10"/>
      <c r="F189" s="4"/>
      <c r="G189" s="63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2:21" ht="15.75" customHeight="1">
      <c r="B190" s="4"/>
      <c r="C190" s="10"/>
      <c r="D190" s="10"/>
      <c r="E190" s="10"/>
      <c r="F190" s="4"/>
      <c r="G190" s="63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2:21" ht="15.75" customHeight="1">
      <c r="B191" s="4"/>
      <c r="C191" s="10"/>
      <c r="D191" s="10"/>
      <c r="E191" s="10"/>
      <c r="F191" s="4"/>
      <c r="G191" s="63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2:21" ht="15.75" customHeight="1">
      <c r="B192" s="4"/>
      <c r="C192" s="10"/>
      <c r="D192" s="10"/>
      <c r="E192" s="10"/>
      <c r="F192" s="4"/>
      <c r="G192" s="63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2:21" ht="15.75" customHeight="1">
      <c r="B193" s="4"/>
      <c r="C193" s="10"/>
      <c r="D193" s="10"/>
      <c r="E193" s="10"/>
      <c r="F193" s="4"/>
      <c r="G193" s="63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2:21" ht="15.75" customHeight="1">
      <c r="B194" s="4"/>
      <c r="C194" s="10"/>
      <c r="D194" s="10"/>
      <c r="E194" s="10"/>
      <c r="F194" s="4"/>
      <c r="G194" s="63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2:21" ht="15.75" customHeight="1">
      <c r="B195" s="4"/>
      <c r="C195" s="10"/>
      <c r="D195" s="10"/>
      <c r="E195" s="10"/>
      <c r="F195" s="4"/>
      <c r="G195" s="63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2:21" ht="15.75" customHeight="1">
      <c r="B196" s="4"/>
      <c r="C196" s="10"/>
      <c r="D196" s="10"/>
      <c r="E196" s="10"/>
      <c r="F196" s="4"/>
      <c r="G196" s="63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2:21" ht="15.75" customHeight="1">
      <c r="B197" s="4"/>
      <c r="C197" s="10"/>
      <c r="D197" s="10"/>
      <c r="E197" s="10"/>
      <c r="F197" s="4"/>
      <c r="G197" s="63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2:21" ht="15.75" customHeight="1">
      <c r="B198" s="4"/>
      <c r="C198" s="10"/>
      <c r="D198" s="10"/>
      <c r="E198" s="10"/>
      <c r="F198" s="4"/>
      <c r="G198" s="63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2:21" ht="15.75" customHeight="1">
      <c r="B199" s="4"/>
      <c r="C199" s="10"/>
      <c r="D199" s="10"/>
      <c r="E199" s="10"/>
      <c r="F199" s="4"/>
      <c r="G199" s="63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2:21" ht="15.75" customHeight="1">
      <c r="B200" s="4"/>
      <c r="C200" s="10"/>
      <c r="D200" s="10"/>
      <c r="E200" s="10"/>
      <c r="F200" s="4"/>
      <c r="G200" s="63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2:21" ht="15.75" customHeight="1">
      <c r="B201" s="4"/>
      <c r="C201" s="10"/>
      <c r="D201" s="10"/>
      <c r="E201" s="10"/>
      <c r="F201" s="4"/>
      <c r="G201" s="63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pans="2:21" ht="15.75" customHeight="1">
      <c r="B202" s="4"/>
      <c r="C202" s="10"/>
      <c r="D202" s="10"/>
      <c r="E202" s="10"/>
      <c r="F202" s="4"/>
      <c r="G202" s="63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2:21" ht="15.75" customHeight="1">
      <c r="B203" s="4"/>
      <c r="C203" s="10"/>
      <c r="D203" s="10"/>
      <c r="E203" s="10"/>
      <c r="F203" s="4"/>
      <c r="G203" s="63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2:21" ht="15.75" customHeight="1">
      <c r="B204" s="4"/>
      <c r="C204" s="10"/>
      <c r="D204" s="10"/>
      <c r="E204" s="10"/>
      <c r="F204" s="4"/>
      <c r="G204" s="63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2:21" ht="15.75" customHeight="1">
      <c r="B205" s="4"/>
      <c r="C205" s="10"/>
      <c r="D205" s="10"/>
      <c r="E205" s="10"/>
      <c r="F205" s="4"/>
      <c r="G205" s="63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2:21" ht="15.75" customHeight="1">
      <c r="B206" s="4"/>
      <c r="C206" s="10"/>
      <c r="D206" s="10"/>
      <c r="E206" s="10"/>
      <c r="F206" s="4"/>
      <c r="G206" s="6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2:21" ht="15.75" customHeight="1">
      <c r="B207" s="4"/>
      <c r="C207" s="10"/>
      <c r="D207" s="10"/>
      <c r="E207" s="10"/>
      <c r="F207" s="4"/>
      <c r="G207" s="6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2:21" ht="15.75" customHeight="1">
      <c r="B208" s="4"/>
      <c r="C208" s="10"/>
      <c r="D208" s="10"/>
      <c r="E208" s="10"/>
      <c r="F208" s="4"/>
      <c r="G208" s="6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2:21" ht="15.75" customHeight="1">
      <c r="B209" s="4"/>
      <c r="C209" s="10"/>
      <c r="D209" s="10"/>
      <c r="E209" s="10"/>
      <c r="F209" s="4"/>
      <c r="G209" s="6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2:21" ht="15.75" customHeight="1">
      <c r="B210" s="4"/>
      <c r="C210" s="10"/>
      <c r="D210" s="10"/>
      <c r="E210" s="10"/>
      <c r="F210" s="4"/>
      <c r="G210" s="6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2:21" ht="15.75" customHeight="1">
      <c r="B211" s="4"/>
      <c r="C211" s="10"/>
      <c r="D211" s="10"/>
      <c r="E211" s="10"/>
      <c r="F211" s="4"/>
      <c r="G211" s="6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spans="2:21" ht="15.75" customHeight="1">
      <c r="B212" s="4"/>
      <c r="C212" s="10"/>
      <c r="D212" s="10"/>
      <c r="E212" s="10"/>
      <c r="F212" s="4"/>
      <c r="G212" s="6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2:21" ht="15.75" customHeight="1">
      <c r="B213" s="4"/>
      <c r="C213" s="10"/>
      <c r="D213" s="10"/>
      <c r="E213" s="10"/>
      <c r="F213" s="4"/>
      <c r="G213" s="6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2:21" ht="15.75" customHeight="1">
      <c r="B214" s="4"/>
      <c r="C214" s="10"/>
      <c r="D214" s="10"/>
      <c r="E214" s="10"/>
      <c r="F214" s="4"/>
      <c r="G214" s="6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2:21" ht="15.75" customHeight="1">
      <c r="B215" s="4"/>
      <c r="C215" s="10"/>
      <c r="D215" s="10"/>
      <c r="E215" s="10"/>
      <c r="F215" s="4"/>
      <c r="G215" s="6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2:21" ht="15.75" customHeight="1">
      <c r="B216" s="4"/>
      <c r="C216" s="10"/>
      <c r="D216" s="10"/>
      <c r="E216" s="10"/>
      <c r="F216" s="4"/>
      <c r="G216" s="6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2:21" ht="15.75" customHeight="1">
      <c r="B217" s="4"/>
      <c r="C217" s="10"/>
      <c r="D217" s="10"/>
      <c r="E217" s="10"/>
      <c r="F217" s="4"/>
      <c r="G217" s="6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2:21" ht="15.75" customHeight="1">
      <c r="B218" s="4"/>
      <c r="C218" s="10"/>
      <c r="D218" s="10"/>
      <c r="E218" s="10"/>
      <c r="F218" s="4"/>
      <c r="G218" s="6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2:21" ht="15.75" customHeight="1">
      <c r="B219" s="4"/>
      <c r="C219" s="10"/>
      <c r="D219" s="10"/>
      <c r="E219" s="10"/>
      <c r="F219" s="4"/>
      <c r="G219" s="6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2:21" ht="15.75" customHeight="1">
      <c r="B220" s="4"/>
      <c r="C220" s="10"/>
      <c r="D220" s="10"/>
      <c r="E220" s="10"/>
      <c r="F220" s="4"/>
      <c r="G220" s="6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2:21" ht="15.75" customHeight="1">
      <c r="B221" s="4"/>
      <c r="C221" s="10"/>
      <c r="D221" s="10"/>
      <c r="E221" s="10"/>
      <c r="F221" s="4"/>
      <c r="G221" s="6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2:21" ht="15.75" customHeight="1">
      <c r="B222" s="4"/>
      <c r="C222" s="10"/>
      <c r="D222" s="10"/>
      <c r="E222" s="10"/>
      <c r="F222" s="4"/>
      <c r="G222" s="6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2:21" ht="15.75" customHeight="1">
      <c r="B223" s="4"/>
      <c r="C223" s="10"/>
      <c r="D223" s="10"/>
      <c r="E223" s="10"/>
      <c r="F223" s="4"/>
      <c r="G223" s="6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spans="2:21" ht="15.75" customHeight="1">
      <c r="B224" s="4"/>
      <c r="C224" s="10"/>
      <c r="D224" s="10"/>
      <c r="E224" s="10"/>
      <c r="F224" s="4"/>
      <c r="G224" s="6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spans="2:21" ht="15.75" customHeight="1">
      <c r="B225" s="4"/>
      <c r="C225" s="10"/>
      <c r="D225" s="10"/>
      <c r="E225" s="10"/>
      <c r="F225" s="4"/>
      <c r="G225" s="6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2:21" ht="15.75" customHeight="1">
      <c r="B226" s="4"/>
      <c r="C226" s="10"/>
      <c r="D226" s="10"/>
      <c r="E226" s="10"/>
      <c r="F226" s="4"/>
      <c r="G226" s="6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2:21" ht="15.75" customHeight="1">
      <c r="B227" s="4"/>
      <c r="C227" s="10"/>
      <c r="D227" s="10"/>
      <c r="E227" s="10"/>
      <c r="F227" s="4"/>
      <c r="G227" s="6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2:21" ht="15.75" customHeight="1">
      <c r="B228" s="4"/>
      <c r="C228" s="10"/>
      <c r="D228" s="10"/>
      <c r="E228" s="10"/>
      <c r="F228" s="4"/>
      <c r="G228" s="6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2:21" ht="15.75" customHeight="1">
      <c r="B229" s="4"/>
      <c r="C229" s="10"/>
      <c r="D229" s="10"/>
      <c r="E229" s="10"/>
      <c r="F229" s="4"/>
      <c r="G229" s="6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2:21" ht="15.75" customHeight="1">
      <c r="B230" s="4"/>
      <c r="C230" s="10"/>
      <c r="D230" s="10"/>
      <c r="E230" s="10"/>
      <c r="F230" s="4"/>
      <c r="G230" s="6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2:21" ht="15.75" customHeight="1">
      <c r="B231" s="4"/>
      <c r="C231" s="10"/>
      <c r="D231" s="10"/>
      <c r="E231" s="10"/>
      <c r="F231" s="4"/>
      <c r="G231" s="6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2:21" ht="15.75" customHeight="1">
      <c r="B232" s="4"/>
      <c r="C232" s="10"/>
      <c r="D232" s="10"/>
      <c r="E232" s="10"/>
      <c r="F232" s="4"/>
      <c r="G232" s="6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2:21" ht="15.75" customHeight="1">
      <c r="B233" s="4"/>
      <c r="C233" s="10"/>
      <c r="D233" s="10"/>
      <c r="E233" s="10"/>
      <c r="F233" s="4"/>
      <c r="G233" s="6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2:21" ht="15.75" customHeight="1">
      <c r="B234" s="4"/>
      <c r="C234" s="10"/>
      <c r="D234" s="10"/>
      <c r="E234" s="10"/>
      <c r="F234" s="4"/>
      <c r="G234" s="6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2:21" ht="15.75" customHeight="1">
      <c r="B235" s="4"/>
      <c r="C235" s="10"/>
      <c r="D235" s="10"/>
      <c r="E235" s="10"/>
      <c r="F235" s="4"/>
      <c r="G235" s="6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2:21" ht="15.75" customHeight="1">
      <c r="B236" s="4"/>
      <c r="C236" s="10"/>
      <c r="D236" s="10"/>
      <c r="E236" s="10"/>
      <c r="F236" s="4"/>
      <c r="G236" s="6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2:21" ht="15.75" customHeight="1">
      <c r="B237" s="4"/>
      <c r="C237" s="10"/>
      <c r="D237" s="10"/>
      <c r="E237" s="10"/>
      <c r="F237" s="4"/>
      <c r="G237" s="6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2:21" ht="15.75" customHeight="1">
      <c r="B238" s="4"/>
      <c r="C238" s="10"/>
      <c r="D238" s="10"/>
      <c r="E238" s="10"/>
      <c r="F238" s="4"/>
      <c r="G238" s="6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2:21" ht="15.75" customHeight="1">
      <c r="B239" s="4"/>
      <c r="C239" s="10"/>
      <c r="D239" s="10"/>
      <c r="E239" s="10"/>
      <c r="F239" s="4"/>
      <c r="G239" s="6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2:21" ht="15.75" customHeight="1">
      <c r="B240" s="4"/>
      <c r="C240" s="10"/>
      <c r="D240" s="10"/>
      <c r="E240" s="10"/>
      <c r="F240" s="4"/>
      <c r="G240" s="6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2:21" ht="15.75" customHeight="1">
      <c r="B241" s="4"/>
      <c r="C241" s="10"/>
      <c r="D241" s="10"/>
      <c r="E241" s="10"/>
      <c r="F241" s="4"/>
      <c r="G241" s="6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2:21" ht="15.75" customHeight="1">
      <c r="B242" s="4"/>
      <c r="C242" s="10"/>
      <c r="D242" s="10"/>
      <c r="E242" s="10"/>
      <c r="F242" s="4"/>
      <c r="G242" s="63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2:21" ht="15.75" customHeight="1">
      <c r="B243" s="4"/>
      <c r="C243" s="10"/>
      <c r="D243" s="10"/>
      <c r="E243" s="10"/>
      <c r="F243" s="4"/>
      <c r="G243" s="63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2:21" ht="15.75" customHeight="1">
      <c r="B244" s="4"/>
      <c r="C244" s="10"/>
      <c r="D244" s="10"/>
      <c r="E244" s="10"/>
      <c r="F244" s="4"/>
      <c r="G244" s="63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2:21" ht="15.75" customHeight="1">
      <c r="B245" s="4"/>
      <c r="C245" s="10"/>
      <c r="D245" s="10"/>
      <c r="E245" s="10"/>
      <c r="F245" s="4"/>
      <c r="G245" s="63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2:21" ht="15.75" customHeight="1">
      <c r="B246" s="4"/>
      <c r="C246" s="10"/>
      <c r="D246" s="10"/>
      <c r="E246" s="10"/>
      <c r="F246" s="4"/>
      <c r="G246" s="63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2:21" ht="15.75" customHeight="1">
      <c r="B247" s="4"/>
      <c r="C247" s="10"/>
      <c r="D247" s="10"/>
      <c r="E247" s="10"/>
      <c r="F247" s="4"/>
      <c r="G247" s="63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2:21" ht="15.75" customHeight="1">
      <c r="B248" s="4"/>
      <c r="C248" s="10"/>
      <c r="D248" s="10"/>
      <c r="E248" s="10"/>
      <c r="F248" s="4"/>
      <c r="G248" s="63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2:21" ht="15.75" customHeight="1">
      <c r="B249" s="4"/>
      <c r="C249" s="10"/>
      <c r="D249" s="10"/>
      <c r="E249" s="10"/>
      <c r="F249" s="4"/>
      <c r="G249" s="63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2:21" ht="15.75" customHeight="1">
      <c r="B250" s="4"/>
      <c r="C250" s="10"/>
      <c r="D250" s="10"/>
      <c r="E250" s="10"/>
      <c r="F250" s="4"/>
      <c r="G250" s="63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2:21" ht="15.75" customHeight="1">
      <c r="B251" s="4"/>
      <c r="C251" s="10"/>
      <c r="D251" s="10"/>
      <c r="E251" s="10"/>
      <c r="F251" s="4"/>
      <c r="G251" s="63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2:21" ht="15.75" customHeight="1">
      <c r="B252" s="4"/>
      <c r="C252" s="10"/>
      <c r="D252" s="10"/>
      <c r="E252" s="10"/>
      <c r="F252" s="4"/>
      <c r="G252" s="63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2:21" ht="15.75" customHeight="1">
      <c r="B253" s="4"/>
      <c r="C253" s="10"/>
      <c r="D253" s="10"/>
      <c r="E253" s="10"/>
      <c r="F253" s="4"/>
      <c r="G253" s="63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2:21" ht="15.75" customHeight="1">
      <c r="B254" s="4"/>
      <c r="C254" s="10"/>
      <c r="D254" s="10"/>
      <c r="E254" s="10"/>
      <c r="F254" s="4"/>
      <c r="G254" s="63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2:21" ht="15.75" customHeight="1">
      <c r="B255" s="4"/>
      <c r="C255" s="10"/>
      <c r="D255" s="10"/>
      <c r="E255" s="10"/>
      <c r="F255" s="4"/>
      <c r="G255" s="63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2:21" ht="15.75" customHeight="1">
      <c r="B256" s="4"/>
      <c r="C256" s="10"/>
      <c r="D256" s="10"/>
      <c r="E256" s="10"/>
      <c r="F256" s="4"/>
      <c r="G256" s="63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2:21" ht="15.75" customHeight="1">
      <c r="B257" s="4"/>
      <c r="C257" s="10"/>
      <c r="D257" s="10"/>
      <c r="E257" s="10"/>
      <c r="F257" s="4"/>
      <c r="G257" s="63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2:21" ht="15.75" customHeight="1">
      <c r="B258" s="4"/>
      <c r="C258" s="10"/>
      <c r="D258" s="10"/>
      <c r="E258" s="10"/>
      <c r="F258" s="4"/>
      <c r="G258" s="63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2:21" ht="15.75" customHeight="1">
      <c r="B259" s="4"/>
      <c r="C259" s="10"/>
      <c r="D259" s="10"/>
      <c r="E259" s="10"/>
      <c r="F259" s="4"/>
      <c r="G259" s="63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2:21" ht="15.75" customHeight="1">
      <c r="B260" s="4"/>
      <c r="C260" s="10"/>
      <c r="D260" s="10"/>
      <c r="E260" s="10"/>
      <c r="F260" s="4"/>
      <c r="G260" s="63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2:21" ht="15.75" customHeight="1">
      <c r="B261" s="4"/>
      <c r="C261" s="10"/>
      <c r="D261" s="10"/>
      <c r="E261" s="10"/>
      <c r="F261" s="4"/>
      <c r="G261" s="63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2:21" ht="15.75" customHeight="1">
      <c r="B262" s="4"/>
      <c r="C262" s="10"/>
      <c r="D262" s="10"/>
      <c r="E262" s="10"/>
      <c r="F262" s="4"/>
      <c r="G262" s="63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2:21" ht="15.75" customHeight="1">
      <c r="B263" s="4"/>
      <c r="C263" s="10"/>
      <c r="D263" s="10"/>
      <c r="E263" s="10"/>
      <c r="F263" s="4"/>
      <c r="G263" s="63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2:21" ht="15.75" customHeight="1">
      <c r="B264" s="4"/>
      <c r="C264" s="10"/>
      <c r="D264" s="10"/>
      <c r="E264" s="10"/>
      <c r="F264" s="4"/>
      <c r="G264" s="63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2:21" ht="15.75" customHeight="1">
      <c r="B265" s="4"/>
      <c r="C265" s="10"/>
      <c r="D265" s="10"/>
      <c r="E265" s="10"/>
      <c r="F265" s="4"/>
      <c r="G265" s="63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2:21" ht="15.75" customHeight="1">
      <c r="B266" s="4"/>
      <c r="C266" s="10"/>
      <c r="D266" s="10"/>
      <c r="E266" s="10"/>
      <c r="F266" s="4"/>
      <c r="G266" s="63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2:21" ht="15.75" customHeight="1">
      <c r="B267" s="4"/>
      <c r="C267" s="10"/>
      <c r="D267" s="10"/>
      <c r="E267" s="10"/>
      <c r="F267" s="4"/>
      <c r="G267" s="63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2:21" ht="15.75" customHeight="1">
      <c r="B268" s="4"/>
      <c r="C268" s="10"/>
      <c r="D268" s="10"/>
      <c r="E268" s="10"/>
      <c r="F268" s="4"/>
      <c r="G268" s="63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2:21" ht="15.75" customHeight="1">
      <c r="B269" s="4"/>
      <c r="C269" s="10"/>
      <c r="D269" s="10"/>
      <c r="E269" s="10"/>
      <c r="F269" s="4"/>
      <c r="G269" s="63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spans="2:21" ht="15.75" customHeight="1">
      <c r="B270" s="4"/>
      <c r="C270" s="10"/>
      <c r="D270" s="10"/>
      <c r="E270" s="10"/>
      <c r="F270" s="4"/>
      <c r="G270" s="63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spans="2:21" ht="15.75" customHeight="1">
      <c r="B271" s="4"/>
      <c r="C271" s="10"/>
      <c r="D271" s="10"/>
      <c r="E271" s="10"/>
      <c r="F271" s="4"/>
      <c r="G271" s="63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spans="2:21" ht="15.75" customHeight="1">
      <c r="B272" s="4"/>
      <c r="C272" s="10"/>
      <c r="D272" s="10"/>
      <c r="E272" s="10"/>
      <c r="F272" s="4"/>
      <c r="G272" s="63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spans="2:21" ht="15.75" customHeight="1">
      <c r="B273" s="4"/>
      <c r="C273" s="10"/>
      <c r="D273" s="10"/>
      <c r="E273" s="10"/>
      <c r="F273" s="4"/>
      <c r="G273" s="63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spans="2:21" ht="15.75" customHeight="1">
      <c r="B274" s="4"/>
      <c r="C274" s="10"/>
      <c r="D274" s="10"/>
      <c r="E274" s="10"/>
      <c r="F274" s="4"/>
      <c r="G274" s="63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2:21" ht="15.75" customHeight="1">
      <c r="B275" s="4"/>
      <c r="C275" s="10"/>
      <c r="D275" s="10"/>
      <c r="E275" s="10"/>
      <c r="F275" s="4"/>
      <c r="G275" s="63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2:21" ht="15.75" customHeight="1">
      <c r="B276" s="4"/>
      <c r="C276" s="10"/>
      <c r="D276" s="10"/>
      <c r="E276" s="10"/>
      <c r="F276" s="4"/>
      <c r="G276" s="63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2:21" ht="15.75" customHeight="1">
      <c r="B277" s="4"/>
      <c r="C277" s="10"/>
      <c r="D277" s="10"/>
      <c r="E277" s="10"/>
      <c r="F277" s="4"/>
      <c r="G277" s="63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2:21" ht="15.75" customHeight="1">
      <c r="B278" s="4"/>
      <c r="C278" s="10"/>
      <c r="D278" s="10"/>
      <c r="E278" s="10"/>
      <c r="F278" s="4"/>
      <c r="G278" s="63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spans="2:21" ht="15.75" customHeight="1">
      <c r="B279" s="4"/>
      <c r="C279" s="10"/>
      <c r="D279" s="10"/>
      <c r="E279" s="10"/>
      <c r="F279" s="4"/>
      <c r="G279" s="63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spans="2:21" ht="15.75" customHeight="1">
      <c r="B280" s="4"/>
      <c r="C280" s="10"/>
      <c r="D280" s="10"/>
      <c r="E280" s="10"/>
      <c r="F280" s="4"/>
      <c r="G280" s="63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spans="2:21" ht="15.75" customHeight="1">
      <c r="B281" s="4"/>
      <c r="C281" s="10"/>
      <c r="D281" s="10"/>
      <c r="E281" s="10"/>
      <c r="F281" s="4"/>
      <c r="G281" s="63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spans="2:21" ht="15.75" customHeight="1">
      <c r="B282" s="4"/>
      <c r="C282" s="10"/>
      <c r="D282" s="10"/>
      <c r="E282" s="10"/>
      <c r="F282" s="4"/>
      <c r="G282" s="63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spans="2:21" ht="15.75" customHeight="1">
      <c r="B283" s="4"/>
      <c r="C283" s="10"/>
      <c r="D283" s="10"/>
      <c r="E283" s="10"/>
      <c r="F283" s="4"/>
      <c r="G283" s="63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2:21" ht="15.75" customHeight="1">
      <c r="B284" s="4"/>
      <c r="C284" s="10"/>
      <c r="D284" s="10"/>
      <c r="E284" s="10"/>
      <c r="F284" s="4"/>
      <c r="G284" s="63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2:21" ht="15.75" customHeight="1">
      <c r="B285" s="4"/>
      <c r="C285" s="10"/>
      <c r="D285" s="10"/>
      <c r="E285" s="10"/>
      <c r="F285" s="4"/>
      <c r="G285" s="63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2:21" ht="15.75" customHeight="1">
      <c r="B286" s="4"/>
      <c r="C286" s="10"/>
      <c r="D286" s="10"/>
      <c r="E286" s="10"/>
      <c r="F286" s="4"/>
      <c r="G286" s="63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spans="2:21" ht="15.75" customHeight="1">
      <c r="B287" s="4"/>
      <c r="C287" s="10"/>
      <c r="D287" s="10"/>
      <c r="E287" s="10"/>
      <c r="F287" s="4"/>
      <c r="G287" s="63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spans="2:21" ht="15.75" customHeight="1">
      <c r="B288" s="4"/>
      <c r="C288" s="10"/>
      <c r="D288" s="10"/>
      <c r="E288" s="10"/>
      <c r="F288" s="4"/>
      <c r="G288" s="63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spans="2:21" ht="15.75" customHeight="1">
      <c r="B289" s="4"/>
      <c r="C289" s="10"/>
      <c r="D289" s="10"/>
      <c r="E289" s="10"/>
      <c r="F289" s="4"/>
      <c r="G289" s="63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spans="2:21" ht="15.75" customHeight="1">
      <c r="B290" s="4"/>
      <c r="C290" s="10"/>
      <c r="D290" s="10"/>
      <c r="E290" s="10"/>
      <c r="F290" s="4"/>
      <c r="G290" s="63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spans="2:21" ht="15.75" customHeight="1">
      <c r="B291" s="4"/>
      <c r="C291" s="10"/>
      <c r="D291" s="10"/>
      <c r="E291" s="10"/>
      <c r="F291" s="4"/>
      <c r="G291" s="63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spans="2:21" ht="15.75" customHeight="1">
      <c r="B292" s="4"/>
      <c r="C292" s="10"/>
      <c r="D292" s="10"/>
      <c r="E292" s="10"/>
      <c r="F292" s="4"/>
      <c r="G292" s="63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spans="2:21" ht="15.75" customHeight="1">
      <c r="B293" s="4"/>
      <c r="C293" s="10"/>
      <c r="D293" s="10"/>
      <c r="E293" s="10"/>
      <c r="F293" s="4"/>
      <c r="G293" s="63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2:21" ht="15.75" customHeight="1">
      <c r="B294" s="4"/>
      <c r="C294" s="10"/>
      <c r="D294" s="10"/>
      <c r="E294" s="10"/>
      <c r="F294" s="4"/>
      <c r="G294" s="63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2:21" ht="15.75" customHeight="1">
      <c r="B295" s="4"/>
      <c r="C295" s="10"/>
      <c r="D295" s="10"/>
      <c r="E295" s="10"/>
      <c r="F295" s="4"/>
      <c r="G295" s="63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2:21" ht="15.75" customHeight="1">
      <c r="B296" s="4"/>
      <c r="C296" s="10"/>
      <c r="D296" s="10"/>
      <c r="E296" s="10"/>
      <c r="F296" s="4"/>
      <c r="G296" s="63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spans="2:21" ht="15.75" customHeight="1">
      <c r="B297" s="4"/>
      <c r="C297" s="10"/>
      <c r="D297" s="10"/>
      <c r="E297" s="10"/>
      <c r="F297" s="4"/>
      <c r="G297" s="63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spans="2:21" ht="15.75" customHeight="1">
      <c r="B298" s="4"/>
      <c r="C298" s="10"/>
      <c r="D298" s="10"/>
      <c r="E298" s="10"/>
      <c r="F298" s="4"/>
      <c r="G298" s="63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spans="2:21" ht="15.75" customHeight="1">
      <c r="B299" s="4"/>
      <c r="C299" s="10"/>
      <c r="D299" s="10"/>
      <c r="E299" s="10"/>
      <c r="F299" s="4"/>
      <c r="G299" s="63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spans="2:21" ht="15.75" customHeight="1">
      <c r="B300" s="4"/>
      <c r="C300" s="10"/>
      <c r="D300" s="10"/>
      <c r="E300" s="10"/>
      <c r="F300" s="4"/>
      <c r="G300" s="63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spans="2:21" ht="15.75" customHeight="1">
      <c r="B301" s="4"/>
      <c r="C301" s="10"/>
      <c r="D301" s="10"/>
      <c r="E301" s="10"/>
      <c r="F301" s="4"/>
      <c r="G301" s="63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spans="2:21" ht="15.75" customHeight="1">
      <c r="B302" s="4"/>
      <c r="C302" s="10"/>
      <c r="D302" s="10"/>
      <c r="E302" s="10"/>
      <c r="F302" s="4"/>
      <c r="G302" s="63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2:21" ht="15.75" customHeight="1">
      <c r="B303" s="4"/>
      <c r="C303" s="10"/>
      <c r="D303" s="10"/>
      <c r="E303" s="10"/>
      <c r="F303" s="4"/>
      <c r="G303" s="63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2:21" ht="15.75" customHeight="1">
      <c r="B304" s="4"/>
      <c r="C304" s="10"/>
      <c r="D304" s="10"/>
      <c r="E304" s="10"/>
      <c r="F304" s="4"/>
      <c r="G304" s="63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2:21" ht="15.75" customHeight="1">
      <c r="B305" s="4"/>
      <c r="C305" s="10"/>
      <c r="D305" s="10"/>
      <c r="E305" s="10"/>
      <c r="F305" s="4"/>
      <c r="G305" s="63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2:21" ht="15.75" customHeight="1">
      <c r="B306" s="4"/>
      <c r="C306" s="10"/>
      <c r="D306" s="10"/>
      <c r="E306" s="10"/>
      <c r="F306" s="4"/>
      <c r="G306" s="63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spans="2:21" ht="15.75" customHeight="1">
      <c r="B307" s="4"/>
      <c r="C307" s="10"/>
      <c r="D307" s="10"/>
      <c r="E307" s="10"/>
      <c r="F307" s="4"/>
      <c r="G307" s="63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spans="2:21" ht="15.75" customHeight="1">
      <c r="B308" s="4"/>
      <c r="C308" s="10"/>
      <c r="D308" s="10"/>
      <c r="E308" s="10"/>
      <c r="F308" s="4"/>
      <c r="G308" s="63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spans="2:21" ht="15.75" customHeight="1">
      <c r="B309" s="4"/>
      <c r="C309" s="10"/>
      <c r="D309" s="10"/>
      <c r="E309" s="10"/>
      <c r="F309" s="4"/>
      <c r="G309" s="63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spans="2:21" ht="15.75" customHeight="1">
      <c r="B310" s="4"/>
      <c r="C310" s="10"/>
      <c r="D310" s="10"/>
      <c r="E310" s="10"/>
      <c r="F310" s="4"/>
      <c r="G310" s="63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spans="2:21" ht="15.75" customHeight="1">
      <c r="B311" s="4"/>
      <c r="C311" s="10"/>
      <c r="D311" s="10"/>
      <c r="E311" s="10"/>
      <c r="F311" s="4"/>
      <c r="G311" s="63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spans="2:21" ht="15.75" customHeight="1">
      <c r="B312" s="4"/>
      <c r="C312" s="10"/>
      <c r="D312" s="10"/>
      <c r="E312" s="10"/>
      <c r="F312" s="4"/>
      <c r="G312" s="63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2:21" ht="15.75" customHeight="1">
      <c r="B313" s="4"/>
      <c r="C313" s="10"/>
      <c r="D313" s="10"/>
      <c r="E313" s="10"/>
      <c r="F313" s="4"/>
      <c r="G313" s="63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2:21" ht="15.75" customHeight="1">
      <c r="B314" s="4"/>
      <c r="C314" s="10"/>
      <c r="D314" s="10"/>
      <c r="E314" s="10"/>
      <c r="F314" s="4"/>
      <c r="G314" s="63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2:21" ht="15.75" customHeight="1">
      <c r="B315" s="4"/>
      <c r="C315" s="10"/>
      <c r="D315" s="10"/>
      <c r="E315" s="10"/>
      <c r="F315" s="4"/>
      <c r="G315" s="63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2:21" ht="15.75" customHeight="1">
      <c r="B316" s="4"/>
      <c r="C316" s="10"/>
      <c r="D316" s="10"/>
      <c r="E316" s="10"/>
      <c r="F316" s="4"/>
      <c r="G316" s="63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spans="2:21" ht="15.75" customHeight="1">
      <c r="B317" s="4"/>
      <c r="C317" s="10"/>
      <c r="D317" s="10"/>
      <c r="E317" s="10"/>
      <c r="F317" s="4"/>
      <c r="G317" s="63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spans="2:21" ht="15.75" customHeight="1">
      <c r="B318" s="4"/>
      <c r="C318" s="10"/>
      <c r="D318" s="10"/>
      <c r="E318" s="10"/>
      <c r="F318" s="4"/>
      <c r="G318" s="63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spans="2:21" ht="15.75" customHeight="1">
      <c r="B319" s="4"/>
      <c r="C319" s="10"/>
      <c r="D319" s="10"/>
      <c r="E319" s="10"/>
      <c r="F319" s="4"/>
      <c r="G319" s="63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spans="2:21" ht="15.75" customHeight="1">
      <c r="B320" s="4"/>
      <c r="C320" s="10"/>
      <c r="D320" s="10"/>
      <c r="E320" s="10"/>
      <c r="F320" s="4"/>
      <c r="G320" s="63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spans="2:21" ht="15.75" customHeight="1">
      <c r="B321" s="4"/>
      <c r="C321" s="10"/>
      <c r="D321" s="10"/>
      <c r="E321" s="10"/>
      <c r="F321" s="4"/>
      <c r="G321" s="63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spans="2:21" ht="15.75" customHeight="1">
      <c r="B322" s="4"/>
      <c r="C322" s="10"/>
      <c r="D322" s="10"/>
      <c r="E322" s="10"/>
      <c r="F322" s="4"/>
      <c r="G322" s="63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2:21" ht="15.75" customHeight="1">
      <c r="B323" s="4"/>
      <c r="C323" s="10"/>
      <c r="D323" s="10"/>
      <c r="E323" s="10"/>
      <c r="F323" s="4"/>
      <c r="G323" s="63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2:21" ht="15.75" customHeight="1">
      <c r="B324" s="4"/>
      <c r="C324" s="10"/>
      <c r="D324" s="10"/>
      <c r="E324" s="10"/>
      <c r="F324" s="4"/>
      <c r="G324" s="63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2:21" ht="15.75" customHeight="1">
      <c r="B325" s="4"/>
      <c r="C325" s="10"/>
      <c r="D325" s="10"/>
      <c r="E325" s="10"/>
      <c r="F325" s="4"/>
      <c r="G325" s="63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2:21" ht="15.75" customHeight="1">
      <c r="B326" s="4"/>
      <c r="C326" s="10"/>
      <c r="D326" s="10"/>
      <c r="E326" s="10"/>
      <c r="F326" s="4"/>
      <c r="G326" s="63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spans="2:21" ht="15.75" customHeight="1">
      <c r="B327" s="4"/>
      <c r="C327" s="10"/>
      <c r="D327" s="10"/>
      <c r="E327" s="10"/>
      <c r="F327" s="4"/>
      <c r="G327" s="63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spans="2:21" ht="15.75" customHeight="1">
      <c r="B328" s="4"/>
      <c r="C328" s="10"/>
      <c r="D328" s="10"/>
      <c r="E328" s="10"/>
      <c r="F328" s="4"/>
      <c r="G328" s="63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spans="2:21" ht="15.75" customHeight="1">
      <c r="B329" s="4"/>
      <c r="C329" s="10"/>
      <c r="D329" s="10"/>
      <c r="E329" s="10"/>
      <c r="F329" s="4"/>
      <c r="G329" s="63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spans="2:21" ht="15.75" customHeight="1">
      <c r="B330" s="4"/>
      <c r="C330" s="10"/>
      <c r="D330" s="10"/>
      <c r="E330" s="10"/>
      <c r="F330" s="4"/>
      <c r="G330" s="63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2:21" ht="15.75" customHeight="1">
      <c r="B331" s="4"/>
      <c r="C331" s="10"/>
      <c r="D331" s="10"/>
      <c r="E331" s="10"/>
      <c r="F331" s="4"/>
      <c r="G331" s="63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2:21" ht="15.75" customHeight="1">
      <c r="B332" s="4"/>
      <c r="C332" s="10"/>
      <c r="D332" s="10"/>
      <c r="E332" s="10"/>
      <c r="F332" s="4"/>
      <c r="G332" s="63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2:21" ht="15.75" customHeight="1">
      <c r="B333" s="4"/>
      <c r="C333" s="10"/>
      <c r="D333" s="10"/>
      <c r="E333" s="10"/>
      <c r="F333" s="4"/>
      <c r="G333" s="63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spans="2:21" ht="15.75" customHeight="1">
      <c r="B334" s="4"/>
      <c r="C334" s="10"/>
      <c r="D334" s="10"/>
      <c r="E334" s="10"/>
      <c r="F334" s="4"/>
      <c r="G334" s="63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spans="2:21" ht="15.75" customHeight="1">
      <c r="B335" s="4"/>
      <c r="C335" s="10"/>
      <c r="D335" s="10"/>
      <c r="E335" s="10"/>
      <c r="F335" s="4"/>
      <c r="G335" s="63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spans="2:21" ht="15.75" customHeight="1">
      <c r="B336" s="4"/>
      <c r="C336" s="10"/>
      <c r="D336" s="10"/>
      <c r="E336" s="10"/>
      <c r="F336" s="4"/>
      <c r="G336" s="63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spans="2:21" ht="15.75" customHeight="1">
      <c r="B337" s="4"/>
      <c r="C337" s="10"/>
      <c r="D337" s="10"/>
      <c r="E337" s="10"/>
      <c r="F337" s="4"/>
      <c r="G337" s="63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spans="2:21" ht="15.75" customHeight="1">
      <c r="B338" s="4"/>
      <c r="C338" s="10"/>
      <c r="D338" s="10"/>
      <c r="E338" s="10"/>
      <c r="F338" s="4"/>
      <c r="G338" s="63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spans="2:21" ht="15.75" customHeight="1">
      <c r="B339" s="4"/>
      <c r="C339" s="10"/>
      <c r="D339" s="10"/>
      <c r="E339" s="10"/>
      <c r="F339" s="4"/>
      <c r="G339" s="63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spans="2:21" ht="15.75" customHeight="1">
      <c r="B340" s="4"/>
      <c r="C340" s="10"/>
      <c r="D340" s="10"/>
      <c r="E340" s="10"/>
      <c r="F340" s="4"/>
      <c r="G340" s="63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2:21" ht="15.75" customHeight="1">
      <c r="B341" s="4"/>
      <c r="C341" s="10"/>
      <c r="D341" s="10"/>
      <c r="E341" s="10"/>
      <c r="F341" s="4"/>
      <c r="G341" s="63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2:21" ht="15.75" customHeight="1">
      <c r="B342" s="4"/>
      <c r="C342" s="10"/>
      <c r="D342" s="10"/>
      <c r="E342" s="10"/>
      <c r="F342" s="4"/>
      <c r="G342" s="63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2:21" ht="15.75" customHeight="1">
      <c r="B343" s="4"/>
      <c r="C343" s="10"/>
      <c r="D343" s="10"/>
      <c r="E343" s="10"/>
      <c r="F343" s="4"/>
      <c r="G343" s="63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spans="2:21" ht="15.75" customHeight="1">
      <c r="B344" s="4"/>
      <c r="C344" s="10"/>
      <c r="D344" s="10"/>
      <c r="E344" s="10"/>
      <c r="F344" s="4"/>
      <c r="G344" s="63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spans="2:21" ht="15.75" customHeight="1">
      <c r="B345" s="4"/>
      <c r="C345" s="10"/>
      <c r="D345" s="10"/>
      <c r="E345" s="10"/>
      <c r="F345" s="4"/>
      <c r="G345" s="63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spans="2:21" ht="15.75" customHeight="1">
      <c r="B346" s="4"/>
      <c r="C346" s="10"/>
      <c r="D346" s="10"/>
      <c r="E346" s="10"/>
      <c r="F346" s="4"/>
      <c r="G346" s="63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spans="2:21" ht="15.75" customHeight="1">
      <c r="B347" s="4"/>
      <c r="C347" s="10"/>
      <c r="D347" s="10"/>
      <c r="E347" s="10"/>
      <c r="F347" s="4"/>
      <c r="G347" s="63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spans="2:21" ht="15.75" customHeight="1">
      <c r="B348" s="4"/>
      <c r="C348" s="10"/>
      <c r="D348" s="10"/>
      <c r="E348" s="10"/>
      <c r="F348" s="4"/>
      <c r="G348" s="63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spans="2:21" ht="15.75" customHeight="1">
      <c r="B349" s="4"/>
      <c r="C349" s="10"/>
      <c r="D349" s="10"/>
      <c r="E349" s="10"/>
      <c r="F349" s="4"/>
      <c r="G349" s="63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spans="2:21" ht="15.75" customHeight="1">
      <c r="B350" s="4"/>
      <c r="C350" s="10"/>
      <c r="D350" s="10"/>
      <c r="E350" s="10"/>
      <c r="F350" s="4"/>
      <c r="G350" s="63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2:21" ht="15.75" customHeight="1">
      <c r="B351" s="4"/>
      <c r="C351" s="10"/>
      <c r="D351" s="10"/>
      <c r="E351" s="10"/>
      <c r="F351" s="4"/>
      <c r="G351" s="63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2:21" ht="15.75" customHeight="1">
      <c r="B352" s="4"/>
      <c r="C352" s="10"/>
      <c r="D352" s="10"/>
      <c r="E352" s="10"/>
      <c r="F352" s="4"/>
      <c r="G352" s="63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2:21" ht="15.75" customHeight="1">
      <c r="B353" s="4"/>
      <c r="C353" s="10"/>
      <c r="D353" s="10"/>
      <c r="E353" s="10"/>
      <c r="F353" s="4"/>
      <c r="G353" s="63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spans="2:21" ht="15.75" customHeight="1">
      <c r="B354" s="4"/>
      <c r="C354" s="10"/>
      <c r="D354" s="10"/>
      <c r="E354" s="10"/>
      <c r="F354" s="4"/>
      <c r="G354" s="63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spans="2:21" ht="15.75" customHeight="1">
      <c r="B355" s="4"/>
      <c r="C355" s="10"/>
      <c r="D355" s="10"/>
      <c r="E355" s="10"/>
      <c r="F355" s="4"/>
      <c r="G355" s="63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spans="2:21" ht="15.75" customHeight="1">
      <c r="B356" s="4"/>
      <c r="C356" s="10"/>
      <c r="D356" s="10"/>
      <c r="E356" s="10"/>
      <c r="F356" s="4"/>
      <c r="G356" s="63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spans="2:21" ht="15.75" customHeight="1">
      <c r="B357" s="4"/>
      <c r="C357" s="10"/>
      <c r="D357" s="10"/>
      <c r="E357" s="10"/>
      <c r="F357" s="4"/>
      <c r="G357" s="63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spans="2:21" ht="15.75" customHeight="1">
      <c r="B358" s="4"/>
      <c r="C358" s="10"/>
      <c r="D358" s="10"/>
      <c r="E358" s="10"/>
      <c r="F358" s="4"/>
      <c r="G358" s="63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spans="2:21" ht="15.75" customHeight="1">
      <c r="B359" s="4"/>
      <c r="C359" s="10"/>
      <c r="D359" s="10"/>
      <c r="E359" s="10"/>
      <c r="F359" s="4"/>
      <c r="G359" s="63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2:21" ht="15.75" customHeight="1">
      <c r="B360" s="4"/>
      <c r="C360" s="10"/>
      <c r="D360" s="10"/>
      <c r="E360" s="10"/>
      <c r="F360" s="4"/>
      <c r="G360" s="63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2:21" ht="15.75" customHeight="1">
      <c r="B361" s="4"/>
      <c r="C361" s="10"/>
      <c r="D361" s="10"/>
      <c r="E361" s="10"/>
      <c r="F361" s="4"/>
      <c r="G361" s="63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2:21" ht="15.75" customHeight="1">
      <c r="B362" s="4"/>
      <c r="C362" s="10"/>
      <c r="D362" s="10"/>
      <c r="E362" s="10"/>
      <c r="F362" s="4"/>
      <c r="G362" s="63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2:21" ht="15.75" customHeight="1">
      <c r="B363" s="4"/>
      <c r="C363" s="10"/>
      <c r="D363" s="10"/>
      <c r="E363" s="10"/>
      <c r="F363" s="4"/>
      <c r="G363" s="63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2:21" ht="15.75" customHeight="1">
      <c r="B364" s="4"/>
      <c r="C364" s="10"/>
      <c r="D364" s="10"/>
      <c r="E364" s="10"/>
      <c r="F364" s="4"/>
      <c r="G364" s="63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2:21" ht="15.75" customHeight="1">
      <c r="B365" s="4"/>
      <c r="C365" s="10"/>
      <c r="D365" s="10"/>
      <c r="E365" s="10"/>
      <c r="F365" s="4"/>
      <c r="G365" s="63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spans="2:21" ht="15.75" customHeight="1">
      <c r="B366" s="4"/>
      <c r="C366" s="10"/>
      <c r="D366" s="10"/>
      <c r="E366" s="10"/>
      <c r="F366" s="4"/>
      <c r="G366" s="63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spans="2:21" ht="15.75" customHeight="1">
      <c r="B367" s="4"/>
      <c r="C367" s="10"/>
      <c r="D367" s="10"/>
      <c r="E367" s="10"/>
      <c r="F367" s="4"/>
      <c r="G367" s="63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2:21" ht="15.75" customHeight="1">
      <c r="B368" s="4"/>
      <c r="C368" s="10"/>
      <c r="D368" s="10"/>
      <c r="E368" s="10"/>
      <c r="F368" s="4"/>
      <c r="G368" s="63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2:21" ht="15.75" customHeight="1">
      <c r="B369" s="4"/>
      <c r="C369" s="10"/>
      <c r="D369" s="10"/>
      <c r="E369" s="10"/>
      <c r="F369" s="4"/>
      <c r="G369" s="63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spans="2:21" ht="15.75" customHeight="1">
      <c r="B370" s="4"/>
      <c r="C370" s="10"/>
      <c r="D370" s="10"/>
      <c r="E370" s="10"/>
      <c r="F370" s="4"/>
      <c r="G370" s="63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spans="2:21" ht="15.75" customHeight="1">
      <c r="B371" s="4"/>
      <c r="C371" s="10"/>
      <c r="D371" s="10"/>
      <c r="E371" s="10"/>
      <c r="F371" s="4"/>
      <c r="G371" s="63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spans="2:21" ht="15.75" customHeight="1">
      <c r="B372" s="4"/>
      <c r="C372" s="10"/>
      <c r="D372" s="10"/>
      <c r="E372" s="10"/>
      <c r="F372" s="4"/>
      <c r="G372" s="63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spans="2:21" ht="15.75" customHeight="1">
      <c r="B373" s="4"/>
      <c r="C373" s="10"/>
      <c r="D373" s="10"/>
      <c r="E373" s="10"/>
      <c r="F373" s="4"/>
      <c r="G373" s="63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2:21" ht="15.75" customHeight="1">
      <c r="B374" s="4"/>
      <c r="C374" s="10"/>
      <c r="D374" s="10"/>
      <c r="E374" s="10"/>
      <c r="F374" s="4"/>
      <c r="G374" s="63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2:21" ht="15.75" customHeight="1">
      <c r="B375" s="4"/>
      <c r="C375" s="10"/>
      <c r="D375" s="10"/>
      <c r="E375" s="10"/>
      <c r="F375" s="4"/>
      <c r="G375" s="63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2:21" ht="15.75" customHeight="1">
      <c r="B376" s="4"/>
      <c r="C376" s="10"/>
      <c r="D376" s="10"/>
      <c r="E376" s="10"/>
      <c r="F376" s="4"/>
      <c r="G376" s="63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spans="2:21" ht="15.75" customHeight="1">
      <c r="B377" s="4"/>
      <c r="C377" s="10"/>
      <c r="D377" s="10"/>
      <c r="E377" s="10"/>
      <c r="F377" s="4"/>
      <c r="G377" s="63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spans="2:21" ht="15.75" customHeight="1">
      <c r="B378" s="4"/>
      <c r="C378" s="10"/>
      <c r="D378" s="10"/>
      <c r="E378" s="10"/>
      <c r="F378" s="4"/>
      <c r="G378" s="63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2:21" ht="15.75" customHeight="1">
      <c r="B379" s="4"/>
      <c r="C379" s="10"/>
      <c r="D379" s="10"/>
      <c r="E379" s="10"/>
      <c r="F379" s="4"/>
      <c r="G379" s="63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2:21" ht="15.75" customHeight="1">
      <c r="B380" s="4"/>
      <c r="C380" s="10"/>
      <c r="D380" s="10"/>
      <c r="E380" s="10"/>
      <c r="F380" s="4"/>
      <c r="G380" s="63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spans="2:21" ht="15.75" customHeight="1">
      <c r="B381" s="4"/>
      <c r="C381" s="10"/>
      <c r="D381" s="10"/>
      <c r="E381" s="10"/>
      <c r="F381" s="4"/>
      <c r="G381" s="63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spans="2:21" ht="15.75" customHeight="1">
      <c r="B382" s="4"/>
      <c r="C382" s="10"/>
      <c r="D382" s="10"/>
      <c r="E382" s="10"/>
      <c r="F382" s="4"/>
      <c r="G382" s="63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spans="2:21" ht="15.75" customHeight="1">
      <c r="B383" s="4"/>
      <c r="C383" s="10"/>
      <c r="D383" s="10"/>
      <c r="E383" s="10"/>
      <c r="F383" s="4"/>
      <c r="G383" s="63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spans="2:21" ht="15.75" customHeight="1">
      <c r="B384" s="4"/>
      <c r="C384" s="10"/>
      <c r="D384" s="10"/>
      <c r="E384" s="10"/>
      <c r="F384" s="4"/>
      <c r="G384" s="63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2:21" ht="15.75" customHeight="1">
      <c r="B385" s="4"/>
      <c r="C385" s="10"/>
      <c r="D385" s="10"/>
      <c r="E385" s="10"/>
      <c r="F385" s="4"/>
      <c r="G385" s="63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2:21" ht="15.75" customHeight="1">
      <c r="B386" s="4"/>
      <c r="C386" s="10"/>
      <c r="D386" s="10"/>
      <c r="E386" s="10"/>
      <c r="F386" s="4"/>
      <c r="G386" s="63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2:21" ht="15.75" customHeight="1">
      <c r="B387" s="4"/>
      <c r="C387" s="10"/>
      <c r="D387" s="10"/>
      <c r="E387" s="10"/>
      <c r="F387" s="4"/>
      <c r="G387" s="63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2:21" ht="15.75" customHeight="1">
      <c r="B388" s="4"/>
      <c r="C388" s="10"/>
      <c r="D388" s="10"/>
      <c r="E388" s="10"/>
      <c r="F388" s="4"/>
      <c r="G388" s="63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2:21" ht="15.75" customHeight="1">
      <c r="B389" s="4"/>
      <c r="C389" s="10"/>
      <c r="D389" s="10"/>
      <c r="E389" s="10"/>
      <c r="F389" s="4"/>
      <c r="G389" s="63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2:21" ht="15.75" customHeight="1">
      <c r="B390" s="4"/>
      <c r="C390" s="10"/>
      <c r="D390" s="10"/>
      <c r="E390" s="10"/>
      <c r="F390" s="4"/>
      <c r="G390" s="63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spans="2:21" ht="15.75" customHeight="1">
      <c r="B391" s="4"/>
      <c r="C391" s="10"/>
      <c r="D391" s="10"/>
      <c r="E391" s="10"/>
      <c r="F391" s="4"/>
      <c r="G391" s="63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spans="2:21" ht="15.75" customHeight="1">
      <c r="B392" s="4"/>
      <c r="C392" s="10"/>
      <c r="D392" s="10"/>
      <c r="E392" s="10"/>
      <c r="F392" s="4"/>
      <c r="G392" s="63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spans="2:21" ht="15.75" customHeight="1">
      <c r="B393" s="4"/>
      <c r="C393" s="10"/>
      <c r="D393" s="10"/>
      <c r="E393" s="10"/>
      <c r="F393" s="4"/>
      <c r="G393" s="63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spans="2:21" ht="15.75" customHeight="1">
      <c r="B394" s="4"/>
      <c r="C394" s="10"/>
      <c r="D394" s="10"/>
      <c r="E394" s="10"/>
      <c r="F394" s="4"/>
      <c r="G394" s="63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spans="2:21" ht="15.75" customHeight="1">
      <c r="B395" s="4"/>
      <c r="C395" s="10"/>
      <c r="D395" s="10"/>
      <c r="E395" s="10"/>
      <c r="F395" s="4"/>
      <c r="G395" s="63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spans="2:21" ht="15.75" customHeight="1">
      <c r="B396" s="4"/>
      <c r="C396" s="10"/>
      <c r="D396" s="10"/>
      <c r="E396" s="10"/>
      <c r="F396" s="4"/>
      <c r="G396" s="63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2:21" ht="15.75" customHeight="1">
      <c r="B397" s="4"/>
      <c r="C397" s="10"/>
      <c r="D397" s="10"/>
      <c r="E397" s="10"/>
      <c r="F397" s="4"/>
      <c r="G397" s="63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2:21" ht="15.75" customHeight="1">
      <c r="B398" s="4"/>
      <c r="C398" s="10"/>
      <c r="D398" s="10"/>
      <c r="E398" s="10"/>
      <c r="F398" s="4"/>
      <c r="G398" s="63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2:21" ht="15.75" customHeight="1">
      <c r="B399" s="4"/>
      <c r="C399" s="10"/>
      <c r="D399" s="10"/>
      <c r="E399" s="10"/>
      <c r="F399" s="4"/>
      <c r="G399" s="63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2:21" ht="15.75" customHeight="1">
      <c r="B400" s="4"/>
      <c r="C400" s="10"/>
      <c r="D400" s="10"/>
      <c r="E400" s="10"/>
      <c r="F400" s="4"/>
      <c r="G400" s="63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2:21" ht="15.75" customHeight="1">
      <c r="B401" s="4"/>
      <c r="C401" s="10"/>
      <c r="D401" s="10"/>
      <c r="E401" s="10"/>
      <c r="F401" s="4"/>
      <c r="G401" s="63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spans="2:21" ht="15.75" customHeight="1">
      <c r="B402" s="4"/>
      <c r="C402" s="10"/>
      <c r="D402" s="10"/>
      <c r="E402" s="10"/>
      <c r="F402" s="4"/>
      <c r="G402" s="63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spans="2:21" ht="15.75" customHeight="1">
      <c r="B403" s="4"/>
      <c r="C403" s="10"/>
      <c r="D403" s="10"/>
      <c r="E403" s="10"/>
      <c r="F403" s="4"/>
      <c r="G403" s="63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spans="2:21" ht="15.75" customHeight="1">
      <c r="B404" s="4"/>
      <c r="C404" s="10"/>
      <c r="D404" s="10"/>
      <c r="E404" s="10"/>
      <c r="F404" s="4"/>
      <c r="G404" s="63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spans="2:21" ht="15.75" customHeight="1">
      <c r="B405" s="4"/>
      <c r="C405" s="10"/>
      <c r="D405" s="10"/>
      <c r="E405" s="10"/>
      <c r="F405" s="4"/>
      <c r="G405" s="63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spans="2:21" ht="15.75" customHeight="1">
      <c r="B406" s="4"/>
      <c r="C406" s="10"/>
      <c r="D406" s="10"/>
      <c r="E406" s="10"/>
      <c r="F406" s="4"/>
      <c r="G406" s="63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spans="2:21" ht="15.75" customHeight="1">
      <c r="B407" s="4"/>
      <c r="C407" s="10"/>
      <c r="D407" s="10"/>
      <c r="E407" s="10"/>
      <c r="F407" s="4"/>
      <c r="G407" s="63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spans="2:21" ht="15.75" customHeight="1">
      <c r="B408" s="4"/>
      <c r="C408" s="10"/>
      <c r="D408" s="10"/>
      <c r="E408" s="10"/>
      <c r="F408" s="4"/>
      <c r="G408" s="63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spans="2:21" ht="15.75" customHeight="1">
      <c r="B409" s="4"/>
      <c r="C409" s="10"/>
      <c r="D409" s="10"/>
      <c r="E409" s="10"/>
      <c r="F409" s="4"/>
      <c r="G409" s="63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2:21" ht="15.75" customHeight="1">
      <c r="B410" s="4"/>
      <c r="C410" s="10"/>
      <c r="D410" s="10"/>
      <c r="E410" s="10"/>
      <c r="F410" s="4"/>
      <c r="G410" s="63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2:21" ht="15.75" customHeight="1">
      <c r="B411" s="4"/>
      <c r="C411" s="10"/>
      <c r="D411" s="10"/>
      <c r="E411" s="10"/>
      <c r="F411" s="4"/>
      <c r="G411" s="63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2:21" ht="15.75" customHeight="1">
      <c r="B412" s="4"/>
      <c r="C412" s="10"/>
      <c r="D412" s="10"/>
      <c r="E412" s="10"/>
      <c r="F412" s="4"/>
      <c r="G412" s="63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spans="2:21" ht="15.75" customHeight="1">
      <c r="B413" s="4"/>
      <c r="C413" s="10"/>
      <c r="D413" s="10"/>
      <c r="E413" s="10"/>
      <c r="F413" s="4"/>
      <c r="G413" s="63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spans="2:21" ht="15.75" customHeight="1">
      <c r="B414" s="4"/>
      <c r="C414" s="10"/>
      <c r="D414" s="10"/>
      <c r="E414" s="10"/>
      <c r="F414" s="4"/>
      <c r="G414" s="63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spans="2:21" ht="15.75" customHeight="1">
      <c r="B415" s="4"/>
      <c r="C415" s="10"/>
      <c r="D415" s="10"/>
      <c r="E415" s="10"/>
      <c r="F415" s="4"/>
      <c r="G415" s="63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2:21" ht="15.75" customHeight="1">
      <c r="B416" s="4"/>
      <c r="C416" s="10"/>
      <c r="D416" s="10"/>
      <c r="E416" s="10"/>
      <c r="F416" s="4"/>
      <c r="G416" s="63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spans="2:21" ht="15.75" customHeight="1">
      <c r="B417" s="4"/>
      <c r="C417" s="10"/>
      <c r="D417" s="10"/>
      <c r="E417" s="10"/>
      <c r="F417" s="4"/>
      <c r="G417" s="63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spans="2:21" ht="15.75" customHeight="1">
      <c r="B418" s="4"/>
      <c r="C418" s="10"/>
      <c r="D418" s="10"/>
      <c r="E418" s="10"/>
      <c r="F418" s="4"/>
      <c r="G418" s="63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spans="2:21" ht="15.75" customHeight="1">
      <c r="B419" s="4"/>
      <c r="C419" s="10"/>
      <c r="D419" s="10"/>
      <c r="E419" s="10"/>
      <c r="F419" s="4"/>
      <c r="G419" s="63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2:21" ht="15.75" customHeight="1">
      <c r="B420" s="4"/>
      <c r="C420" s="10"/>
      <c r="D420" s="10"/>
      <c r="E420" s="10"/>
      <c r="F420" s="4"/>
      <c r="G420" s="63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2:21" ht="15.75" customHeight="1">
      <c r="B421" s="4"/>
      <c r="C421" s="10"/>
      <c r="D421" s="10"/>
      <c r="E421" s="10"/>
      <c r="F421" s="4"/>
      <c r="G421" s="63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2:21" ht="15.75" customHeight="1">
      <c r="B422" s="4"/>
      <c r="C422" s="10"/>
      <c r="D422" s="10"/>
      <c r="E422" s="10"/>
      <c r="F422" s="4"/>
      <c r="G422" s="63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spans="2:21" ht="15.75" customHeight="1">
      <c r="B423" s="4"/>
      <c r="C423" s="10"/>
      <c r="D423" s="10"/>
      <c r="E423" s="10"/>
      <c r="F423" s="4"/>
      <c r="G423" s="63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spans="2:21" ht="15.75" customHeight="1">
      <c r="B424" s="4"/>
      <c r="C424" s="10"/>
      <c r="D424" s="10"/>
      <c r="E424" s="10"/>
      <c r="F424" s="4"/>
      <c r="G424" s="63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spans="2:21" ht="15.75" customHeight="1">
      <c r="B425" s="4"/>
      <c r="C425" s="10"/>
      <c r="D425" s="10"/>
      <c r="E425" s="10"/>
      <c r="F425" s="4"/>
      <c r="G425" s="63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spans="2:21" ht="15.75" customHeight="1">
      <c r="B426" s="4"/>
      <c r="C426" s="10"/>
      <c r="D426" s="10"/>
      <c r="E426" s="10"/>
      <c r="F426" s="4"/>
      <c r="G426" s="63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spans="2:21" ht="15.75" customHeight="1">
      <c r="B427" s="4"/>
      <c r="C427" s="10"/>
      <c r="D427" s="10"/>
      <c r="E427" s="10"/>
      <c r="F427" s="4"/>
      <c r="G427" s="63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spans="2:21" ht="15.75" customHeight="1">
      <c r="B428" s="4"/>
      <c r="C428" s="10"/>
      <c r="D428" s="10"/>
      <c r="E428" s="10"/>
      <c r="F428" s="4"/>
      <c r="G428" s="63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spans="2:21" ht="15.75" customHeight="1">
      <c r="B429" s="4"/>
      <c r="C429" s="10"/>
      <c r="D429" s="10"/>
      <c r="E429" s="10"/>
      <c r="F429" s="4"/>
      <c r="G429" s="63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spans="2:21" ht="15.75" customHeight="1">
      <c r="B430" s="4"/>
      <c r="C430" s="10"/>
      <c r="D430" s="10"/>
      <c r="E430" s="10"/>
      <c r="F430" s="4"/>
      <c r="G430" s="63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spans="2:21" ht="15.75" customHeight="1">
      <c r="B431" s="4"/>
      <c r="C431" s="10"/>
      <c r="D431" s="10"/>
      <c r="E431" s="10"/>
      <c r="F431" s="4"/>
      <c r="G431" s="63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spans="2:21" ht="15.75" customHeight="1">
      <c r="B432" s="4"/>
      <c r="C432" s="10"/>
      <c r="D432" s="10"/>
      <c r="E432" s="10"/>
      <c r="F432" s="4"/>
      <c r="G432" s="63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spans="2:21" ht="15.75" customHeight="1">
      <c r="B433" s="4"/>
      <c r="C433" s="10"/>
      <c r="D433" s="10"/>
      <c r="E433" s="10"/>
      <c r="F433" s="4"/>
      <c r="G433" s="63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spans="2:21" ht="15.75" customHeight="1">
      <c r="B434" s="4"/>
      <c r="C434" s="10"/>
      <c r="D434" s="10"/>
      <c r="E434" s="10"/>
      <c r="F434" s="4"/>
      <c r="G434" s="63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spans="2:21" ht="15.75" customHeight="1">
      <c r="B435" s="4"/>
      <c r="C435" s="10"/>
      <c r="D435" s="10"/>
      <c r="E435" s="10"/>
      <c r="F435" s="4"/>
      <c r="G435" s="63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spans="2:21" ht="15.75" customHeight="1">
      <c r="B436" s="4"/>
      <c r="C436" s="10"/>
      <c r="D436" s="10"/>
      <c r="E436" s="10"/>
      <c r="F436" s="4"/>
      <c r="G436" s="63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spans="2:21" ht="15.75" customHeight="1">
      <c r="B437" s="4"/>
      <c r="C437" s="10"/>
      <c r="D437" s="10"/>
      <c r="E437" s="10"/>
      <c r="F437" s="4"/>
      <c r="G437" s="63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spans="2:21" ht="15.75" customHeight="1">
      <c r="B438" s="4"/>
      <c r="C438" s="10"/>
      <c r="D438" s="10"/>
      <c r="E438" s="10"/>
      <c r="F438" s="4"/>
      <c r="G438" s="63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spans="2:21" ht="15.75" customHeight="1">
      <c r="B439" s="4"/>
      <c r="C439" s="10"/>
      <c r="D439" s="10"/>
      <c r="E439" s="10"/>
      <c r="F439" s="4"/>
      <c r="G439" s="63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spans="2:21" ht="15.75" customHeight="1">
      <c r="B440" s="4"/>
      <c r="C440" s="10"/>
      <c r="D440" s="10"/>
      <c r="E440" s="10"/>
      <c r="F440" s="4"/>
      <c r="G440" s="63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spans="2:21" ht="15.75" customHeight="1">
      <c r="B441" s="4"/>
      <c r="C441" s="10"/>
      <c r="D441" s="10"/>
      <c r="E441" s="10"/>
      <c r="F441" s="4"/>
      <c r="G441" s="63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spans="2:21" ht="15.75" customHeight="1">
      <c r="B442" s="4"/>
      <c r="C442" s="10"/>
      <c r="D442" s="10"/>
      <c r="E442" s="10"/>
      <c r="F442" s="4"/>
      <c r="G442" s="63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spans="2:21" ht="15.75" customHeight="1">
      <c r="B443" s="4"/>
      <c r="C443" s="10"/>
      <c r="D443" s="10"/>
      <c r="E443" s="10"/>
      <c r="F443" s="4"/>
      <c r="G443" s="63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spans="2:21" ht="15.75" customHeight="1">
      <c r="B444" s="4"/>
      <c r="C444" s="10"/>
      <c r="D444" s="10"/>
      <c r="E444" s="10"/>
      <c r="F444" s="4"/>
      <c r="G444" s="63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spans="2:21" ht="15.75" customHeight="1">
      <c r="B445" s="4"/>
      <c r="C445" s="10"/>
      <c r="D445" s="10"/>
      <c r="E445" s="10"/>
      <c r="F445" s="4"/>
      <c r="G445" s="63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spans="2:21" ht="15.75" customHeight="1">
      <c r="B446" s="4"/>
      <c r="C446" s="10"/>
      <c r="D446" s="10"/>
      <c r="E446" s="10"/>
      <c r="F446" s="4"/>
      <c r="G446" s="63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spans="2:21" ht="15.75" customHeight="1">
      <c r="B447" s="4"/>
      <c r="C447" s="10"/>
      <c r="D447" s="10"/>
      <c r="E447" s="10"/>
      <c r="F447" s="4"/>
      <c r="G447" s="63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spans="2:21" ht="15.75" customHeight="1">
      <c r="B448" s="4"/>
      <c r="C448" s="10"/>
      <c r="D448" s="10"/>
      <c r="E448" s="10"/>
      <c r="F448" s="4"/>
      <c r="G448" s="63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spans="2:21" ht="15.75" customHeight="1">
      <c r="B449" s="4"/>
      <c r="C449" s="10"/>
      <c r="D449" s="10"/>
      <c r="E449" s="10"/>
      <c r="F449" s="4"/>
      <c r="G449" s="63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spans="2:21" ht="15.75" customHeight="1">
      <c r="B450" s="4"/>
      <c r="C450" s="10"/>
      <c r="D450" s="10"/>
      <c r="E450" s="10"/>
      <c r="F450" s="4"/>
      <c r="G450" s="63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spans="2:21" ht="15.75" customHeight="1">
      <c r="B451" s="4"/>
      <c r="C451" s="10"/>
      <c r="D451" s="10"/>
      <c r="E451" s="10"/>
      <c r="F451" s="4"/>
      <c r="G451" s="63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spans="2:21" ht="15.75" customHeight="1">
      <c r="B452" s="4"/>
      <c r="C452" s="10"/>
      <c r="D452" s="10"/>
      <c r="E452" s="10"/>
      <c r="F452" s="4"/>
      <c r="G452" s="63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spans="2:21" ht="15.75" customHeight="1">
      <c r="B453" s="4"/>
      <c r="C453" s="10"/>
      <c r="D453" s="10"/>
      <c r="E453" s="10"/>
      <c r="F453" s="4"/>
      <c r="G453" s="63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spans="2:21" ht="15.75" customHeight="1">
      <c r="B454" s="4"/>
      <c r="C454" s="10"/>
      <c r="D454" s="10"/>
      <c r="E454" s="10"/>
      <c r="F454" s="4"/>
      <c r="G454" s="63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spans="2:21" ht="15.75" customHeight="1">
      <c r="B455" s="4"/>
      <c r="C455" s="10"/>
      <c r="D455" s="10"/>
      <c r="E455" s="10"/>
      <c r="F455" s="4"/>
      <c r="G455" s="63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spans="2:21" ht="15.75" customHeight="1">
      <c r="B456" s="4"/>
      <c r="C456" s="10"/>
      <c r="D456" s="10"/>
      <c r="E456" s="10"/>
      <c r="F456" s="4"/>
      <c r="G456" s="63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spans="2:21" ht="15.75" customHeight="1">
      <c r="B457" s="4"/>
      <c r="C457" s="10"/>
      <c r="D457" s="10"/>
      <c r="E457" s="10"/>
      <c r="F457" s="4"/>
      <c r="G457" s="63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spans="2:21" ht="15.75" customHeight="1">
      <c r="B458" s="4"/>
      <c r="C458" s="10"/>
      <c r="D458" s="10"/>
      <c r="E458" s="10"/>
      <c r="F458" s="4"/>
      <c r="G458" s="63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spans="2:21" ht="15.75" customHeight="1">
      <c r="B459" s="4"/>
      <c r="C459" s="10"/>
      <c r="D459" s="10"/>
      <c r="E459" s="10"/>
      <c r="F459" s="4"/>
      <c r="G459" s="63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spans="2:21" ht="15.75" customHeight="1">
      <c r="B460" s="4"/>
      <c r="C460" s="10"/>
      <c r="D460" s="10"/>
      <c r="E460" s="10"/>
      <c r="F460" s="4"/>
      <c r="G460" s="63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spans="2:21" ht="15.75" customHeight="1">
      <c r="B461" s="4"/>
      <c r="C461" s="10"/>
      <c r="D461" s="10"/>
      <c r="E461" s="10"/>
      <c r="F461" s="4"/>
      <c r="G461" s="63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spans="2:21" ht="15.75" customHeight="1">
      <c r="B462" s="4"/>
      <c r="C462" s="10"/>
      <c r="D462" s="10"/>
      <c r="E462" s="10"/>
      <c r="F462" s="4"/>
      <c r="G462" s="63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spans="2:21" ht="15.75" customHeight="1">
      <c r="B463" s="4"/>
      <c r="C463" s="10"/>
      <c r="D463" s="10"/>
      <c r="E463" s="10"/>
      <c r="F463" s="4"/>
      <c r="G463" s="63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spans="2:21" ht="15.75" customHeight="1">
      <c r="B464" s="4"/>
      <c r="C464" s="10"/>
      <c r="D464" s="10"/>
      <c r="E464" s="10"/>
      <c r="F464" s="4"/>
      <c r="G464" s="63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spans="2:21" ht="15.75" customHeight="1">
      <c r="B465" s="4"/>
      <c r="C465" s="10"/>
      <c r="D465" s="10"/>
      <c r="E465" s="10"/>
      <c r="F465" s="4"/>
      <c r="G465" s="63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spans="2:21" ht="15.75" customHeight="1">
      <c r="B466" s="4"/>
      <c r="C466" s="10"/>
      <c r="D466" s="10"/>
      <c r="E466" s="10"/>
      <c r="F466" s="4"/>
      <c r="G466" s="63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spans="2:21" ht="15.75" customHeight="1">
      <c r="B467" s="4"/>
      <c r="C467" s="10"/>
      <c r="D467" s="10"/>
      <c r="E467" s="10"/>
      <c r="F467" s="4"/>
      <c r="G467" s="63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spans="2:21" ht="15.75" customHeight="1">
      <c r="B468" s="4"/>
      <c r="C468" s="10"/>
      <c r="D468" s="10"/>
      <c r="E468" s="10"/>
      <c r="F468" s="4"/>
      <c r="G468" s="63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spans="2:21" ht="15.75" customHeight="1">
      <c r="B469" s="4"/>
      <c r="C469" s="10"/>
      <c r="D469" s="10"/>
      <c r="E469" s="10"/>
      <c r="F469" s="4"/>
      <c r="G469" s="63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spans="2:21" ht="15.75" customHeight="1">
      <c r="B470" s="4"/>
      <c r="C470" s="10"/>
      <c r="D470" s="10"/>
      <c r="E470" s="10"/>
      <c r="F470" s="4"/>
      <c r="G470" s="63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spans="2:21" ht="15.75" customHeight="1">
      <c r="B471" s="4"/>
      <c r="C471" s="10"/>
      <c r="D471" s="10"/>
      <c r="E471" s="10"/>
      <c r="F471" s="4"/>
      <c r="G471" s="63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spans="2:21" ht="15.75" customHeight="1">
      <c r="B472" s="4"/>
      <c r="C472" s="10"/>
      <c r="D472" s="10"/>
      <c r="E472" s="10"/>
      <c r="F472" s="4"/>
      <c r="G472" s="63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spans="2:21" ht="15.75" customHeight="1">
      <c r="B473" s="4"/>
      <c r="C473" s="10"/>
      <c r="D473" s="10"/>
      <c r="E473" s="10"/>
      <c r="F473" s="4"/>
      <c r="G473" s="63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spans="2:21" ht="15.75" customHeight="1">
      <c r="B474" s="4"/>
      <c r="C474" s="10"/>
      <c r="D474" s="10"/>
      <c r="E474" s="10"/>
      <c r="F474" s="4"/>
      <c r="G474" s="63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spans="2:21" ht="15.75" customHeight="1">
      <c r="B475" s="4"/>
      <c r="C475" s="10"/>
      <c r="D475" s="10"/>
      <c r="E475" s="10"/>
      <c r="F475" s="4"/>
      <c r="G475" s="63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spans="2:21" ht="15.75" customHeight="1">
      <c r="B476" s="4"/>
      <c r="C476" s="10"/>
      <c r="D476" s="10"/>
      <c r="E476" s="10"/>
      <c r="F476" s="4"/>
      <c r="G476" s="63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spans="2:21" ht="15.75" customHeight="1">
      <c r="B477" s="4"/>
      <c r="C477" s="10"/>
      <c r="D477" s="10"/>
      <c r="E477" s="10"/>
      <c r="F477" s="4"/>
      <c r="G477" s="63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spans="2:21" ht="15.75" customHeight="1">
      <c r="B478" s="4"/>
      <c r="C478" s="10"/>
      <c r="D478" s="10"/>
      <c r="E478" s="10"/>
      <c r="F478" s="4"/>
      <c r="G478" s="63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spans="2:21" ht="15.75" customHeight="1">
      <c r="B479" s="4"/>
      <c r="C479" s="10"/>
      <c r="D479" s="10"/>
      <c r="E479" s="10"/>
      <c r="F479" s="4"/>
      <c r="G479" s="63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spans="2:21" ht="15.75" customHeight="1">
      <c r="B480" s="4"/>
      <c r="C480" s="10"/>
      <c r="D480" s="10"/>
      <c r="E480" s="10"/>
      <c r="F480" s="4"/>
      <c r="G480" s="63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spans="2:21" ht="15.75" customHeight="1">
      <c r="B481" s="4"/>
      <c r="C481" s="10"/>
      <c r="D481" s="10"/>
      <c r="E481" s="10"/>
      <c r="F481" s="4"/>
      <c r="G481" s="63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spans="2:21" ht="15.75" customHeight="1">
      <c r="B482" s="4"/>
      <c r="C482" s="10"/>
      <c r="D482" s="10"/>
      <c r="E482" s="10"/>
      <c r="F482" s="4"/>
      <c r="G482" s="63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spans="2:21" ht="15.75" customHeight="1">
      <c r="B483" s="4"/>
      <c r="C483" s="10"/>
      <c r="D483" s="10"/>
      <c r="E483" s="10"/>
      <c r="F483" s="4"/>
      <c r="G483" s="63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spans="2:21" ht="15.75" customHeight="1">
      <c r="B484" s="4"/>
      <c r="C484" s="10"/>
      <c r="D484" s="10"/>
      <c r="E484" s="10"/>
      <c r="F484" s="4"/>
      <c r="G484" s="63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spans="2:21" ht="15.75" customHeight="1">
      <c r="B485" s="4"/>
      <c r="C485" s="10"/>
      <c r="D485" s="10"/>
      <c r="E485" s="10"/>
      <c r="F485" s="4"/>
      <c r="G485" s="63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spans="2:21" ht="15.75" customHeight="1">
      <c r="B486" s="4"/>
      <c r="C486" s="10"/>
      <c r="D486" s="10"/>
      <c r="E486" s="10"/>
      <c r="F486" s="4"/>
      <c r="G486" s="63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spans="2:21" ht="15.75" customHeight="1">
      <c r="B487" s="4"/>
      <c r="C487" s="10"/>
      <c r="D487" s="10"/>
      <c r="E487" s="10"/>
      <c r="F487" s="4"/>
      <c r="G487" s="63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spans="2:21" ht="15.75" customHeight="1">
      <c r="B488" s="4"/>
      <c r="C488" s="10"/>
      <c r="D488" s="10"/>
      <c r="E488" s="10"/>
      <c r="F488" s="4"/>
      <c r="G488" s="63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spans="2:21" ht="15.75" customHeight="1">
      <c r="B489" s="4"/>
      <c r="C489" s="10"/>
      <c r="D489" s="10"/>
      <c r="E489" s="10"/>
      <c r="F489" s="4"/>
      <c r="G489" s="63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spans="2:21" ht="15.75" customHeight="1">
      <c r="B490" s="4"/>
      <c r="C490" s="10"/>
      <c r="D490" s="10"/>
      <c r="E490" s="10"/>
      <c r="F490" s="4"/>
      <c r="G490" s="63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spans="2:21" ht="15.75" customHeight="1">
      <c r="B491" s="4"/>
      <c r="C491" s="10"/>
      <c r="D491" s="10"/>
      <c r="E491" s="10"/>
      <c r="F491" s="4"/>
      <c r="G491" s="63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spans="2:21" ht="15.75" customHeight="1">
      <c r="B492" s="4"/>
      <c r="C492" s="10"/>
      <c r="D492" s="10"/>
      <c r="E492" s="10"/>
      <c r="F492" s="4"/>
      <c r="G492" s="63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spans="2:21" ht="15.75" customHeight="1">
      <c r="B493" s="4"/>
      <c r="C493" s="10"/>
      <c r="D493" s="10"/>
      <c r="E493" s="10"/>
      <c r="F493" s="4"/>
      <c r="G493" s="63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spans="2:21" ht="15.75" customHeight="1">
      <c r="B494" s="4"/>
      <c r="C494" s="10"/>
      <c r="D494" s="10"/>
      <c r="E494" s="10"/>
      <c r="F494" s="4"/>
      <c r="G494" s="63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spans="2:21" ht="15.75" customHeight="1">
      <c r="B495" s="4"/>
      <c r="C495" s="10"/>
      <c r="D495" s="10"/>
      <c r="E495" s="10"/>
      <c r="F495" s="4"/>
      <c r="G495" s="63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spans="2:21" ht="15.75" customHeight="1">
      <c r="B496" s="4"/>
      <c r="C496" s="10"/>
      <c r="D496" s="10"/>
      <c r="E496" s="10"/>
      <c r="F496" s="4"/>
      <c r="G496" s="63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spans="2:21" ht="15.75" customHeight="1">
      <c r="B497" s="4"/>
      <c r="C497" s="10"/>
      <c r="D497" s="10"/>
      <c r="E497" s="10"/>
      <c r="F497" s="4"/>
      <c r="G497" s="63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spans="2:21" ht="15.75" customHeight="1">
      <c r="B498" s="4"/>
      <c r="C498" s="10"/>
      <c r="D498" s="10"/>
      <c r="E498" s="10"/>
      <c r="F498" s="4"/>
      <c r="G498" s="63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spans="2:21" ht="15.75" customHeight="1">
      <c r="B499" s="4"/>
      <c r="C499" s="10"/>
      <c r="D499" s="10"/>
      <c r="E499" s="10"/>
      <c r="F499" s="4"/>
      <c r="G499" s="63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spans="2:21" ht="15.75" customHeight="1">
      <c r="B500" s="4"/>
      <c r="C500" s="10"/>
      <c r="D500" s="10"/>
      <c r="E500" s="10"/>
      <c r="F500" s="4"/>
      <c r="G500" s="63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spans="2:21" ht="15.75" customHeight="1">
      <c r="B501" s="4"/>
      <c r="C501" s="10"/>
      <c r="D501" s="10"/>
      <c r="E501" s="10"/>
      <c r="F501" s="4"/>
      <c r="G501" s="63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spans="2:21" ht="15.75" customHeight="1">
      <c r="B502" s="4"/>
      <c r="C502" s="10"/>
      <c r="D502" s="10"/>
      <c r="E502" s="10"/>
      <c r="F502" s="4"/>
      <c r="G502" s="63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spans="2:21" ht="15.75" customHeight="1">
      <c r="B503" s="4"/>
      <c r="C503" s="10"/>
      <c r="D503" s="10"/>
      <c r="E503" s="10"/>
      <c r="F503" s="4"/>
      <c r="G503" s="63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spans="2:21" ht="15.75" customHeight="1">
      <c r="B504" s="4"/>
      <c r="C504" s="10"/>
      <c r="D504" s="10"/>
      <c r="E504" s="10"/>
      <c r="F504" s="4"/>
      <c r="G504" s="63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spans="2:21" ht="15.75" customHeight="1">
      <c r="B505" s="4"/>
      <c r="C505" s="10"/>
      <c r="D505" s="10"/>
      <c r="E505" s="10"/>
      <c r="F505" s="4"/>
      <c r="G505" s="63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spans="2:21" ht="15.75" customHeight="1">
      <c r="B506" s="4"/>
      <c r="C506" s="10"/>
      <c r="D506" s="10"/>
      <c r="E506" s="10"/>
      <c r="F506" s="4"/>
      <c r="G506" s="63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spans="2:21" ht="15.75" customHeight="1">
      <c r="B507" s="4"/>
      <c r="C507" s="10"/>
      <c r="D507" s="10"/>
      <c r="E507" s="10"/>
      <c r="F507" s="4"/>
      <c r="G507" s="63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spans="2:21" ht="15.75" customHeight="1">
      <c r="B508" s="4"/>
      <c r="C508" s="10"/>
      <c r="D508" s="10"/>
      <c r="E508" s="10"/>
      <c r="F508" s="4"/>
      <c r="G508" s="63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spans="2:21" ht="15.75" customHeight="1">
      <c r="B509" s="4"/>
      <c r="C509" s="10"/>
      <c r="D509" s="10"/>
      <c r="E509" s="10"/>
      <c r="F509" s="4"/>
      <c r="G509" s="63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spans="2:21" ht="15.75" customHeight="1">
      <c r="B510" s="4"/>
      <c r="C510" s="10"/>
      <c r="D510" s="10"/>
      <c r="E510" s="10"/>
      <c r="F510" s="4"/>
      <c r="G510" s="63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spans="2:21" ht="15.75" customHeight="1">
      <c r="B511" s="4"/>
      <c r="C511" s="10"/>
      <c r="D511" s="10"/>
      <c r="E511" s="10"/>
      <c r="F511" s="4"/>
      <c r="G511" s="63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spans="2:21" ht="15.75" customHeight="1">
      <c r="B512" s="4"/>
      <c r="C512" s="10"/>
      <c r="D512" s="10"/>
      <c r="E512" s="10"/>
      <c r="F512" s="4"/>
      <c r="G512" s="63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spans="2:21" ht="15.75" customHeight="1">
      <c r="B513" s="4"/>
      <c r="C513" s="10"/>
      <c r="D513" s="10"/>
      <c r="E513" s="10"/>
      <c r="F513" s="4"/>
      <c r="G513" s="63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spans="2:21" ht="15.75" customHeight="1">
      <c r="B514" s="4"/>
      <c r="C514" s="10"/>
      <c r="D514" s="10"/>
      <c r="E514" s="10"/>
      <c r="F514" s="4"/>
      <c r="G514" s="63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spans="2:21" ht="15.75" customHeight="1">
      <c r="B515" s="4"/>
      <c r="C515" s="10"/>
      <c r="D515" s="10"/>
      <c r="E515" s="10"/>
      <c r="F515" s="4"/>
      <c r="G515" s="63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spans="2:21" ht="15.75" customHeight="1">
      <c r="B516" s="4"/>
      <c r="C516" s="10"/>
      <c r="D516" s="10"/>
      <c r="E516" s="10"/>
      <c r="F516" s="4"/>
      <c r="G516" s="63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spans="2:21" ht="15.75" customHeight="1">
      <c r="B517" s="4"/>
      <c r="C517" s="10"/>
      <c r="D517" s="10"/>
      <c r="E517" s="10"/>
      <c r="F517" s="4"/>
      <c r="G517" s="63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spans="2:21" ht="15.75" customHeight="1">
      <c r="B518" s="4"/>
      <c r="C518" s="10"/>
      <c r="D518" s="10"/>
      <c r="E518" s="10"/>
      <c r="F518" s="4"/>
      <c r="G518" s="63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spans="2:21" ht="15.75" customHeight="1">
      <c r="B519" s="4"/>
      <c r="C519" s="10"/>
      <c r="D519" s="10"/>
      <c r="E519" s="10"/>
      <c r="F519" s="4"/>
      <c r="G519" s="63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spans="2:21" ht="15.75" customHeight="1">
      <c r="B520" s="4"/>
      <c r="C520" s="10"/>
      <c r="D520" s="10"/>
      <c r="E520" s="10"/>
      <c r="F520" s="4"/>
      <c r="G520" s="63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spans="2:21" ht="15.75" customHeight="1">
      <c r="B521" s="4"/>
      <c r="C521" s="10"/>
      <c r="D521" s="10"/>
      <c r="E521" s="10"/>
      <c r="F521" s="4"/>
      <c r="G521" s="63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spans="2:21" ht="15.75" customHeight="1">
      <c r="B522" s="4"/>
      <c r="C522" s="10"/>
      <c r="D522" s="10"/>
      <c r="E522" s="10"/>
      <c r="F522" s="4"/>
      <c r="G522" s="63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spans="2:21" ht="15.75" customHeight="1">
      <c r="B523" s="4"/>
      <c r="C523" s="10"/>
      <c r="D523" s="10"/>
      <c r="E523" s="10"/>
      <c r="F523" s="4"/>
      <c r="G523" s="6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spans="2:21" ht="15.75" customHeight="1">
      <c r="B524" s="4"/>
      <c r="C524" s="10"/>
      <c r="D524" s="10"/>
      <c r="E524" s="10"/>
      <c r="F524" s="4"/>
      <c r="G524" s="6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spans="2:21" ht="15.75" customHeight="1">
      <c r="B525" s="4"/>
      <c r="C525" s="10"/>
      <c r="D525" s="10"/>
      <c r="E525" s="10"/>
      <c r="F525" s="4"/>
      <c r="G525" s="6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spans="2:21" ht="15.75" customHeight="1">
      <c r="B526" s="4"/>
      <c r="C526" s="10"/>
      <c r="D526" s="10"/>
      <c r="E526" s="10"/>
      <c r="F526" s="4"/>
      <c r="G526" s="6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spans="2:21" ht="15.75" customHeight="1">
      <c r="B527" s="4"/>
      <c r="C527" s="10"/>
      <c r="D527" s="10"/>
      <c r="E527" s="10"/>
      <c r="F527" s="4"/>
      <c r="G527" s="6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spans="2:21" ht="15.75" customHeight="1">
      <c r="B528" s="4"/>
      <c r="C528" s="10"/>
      <c r="D528" s="10"/>
      <c r="E528" s="10"/>
      <c r="F528" s="4"/>
      <c r="G528" s="6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spans="2:21" ht="15.75" customHeight="1">
      <c r="B529" s="4"/>
      <c r="C529" s="10"/>
      <c r="D529" s="10"/>
      <c r="E529" s="10"/>
      <c r="F529" s="4"/>
      <c r="G529" s="6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spans="2:21" ht="15.75" customHeight="1">
      <c r="B530" s="4"/>
      <c r="C530" s="10"/>
      <c r="D530" s="10"/>
      <c r="E530" s="10"/>
      <c r="F530" s="4"/>
      <c r="G530" s="6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spans="2:21" ht="15.75" customHeight="1">
      <c r="B531" s="4"/>
      <c r="C531" s="10"/>
      <c r="D531" s="10"/>
      <c r="E531" s="10"/>
      <c r="F531" s="4"/>
      <c r="G531" s="6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spans="2:21" ht="15.75" customHeight="1">
      <c r="B532" s="4"/>
      <c r="C532" s="10"/>
      <c r="D532" s="10"/>
      <c r="E532" s="10"/>
      <c r="F532" s="4"/>
      <c r="G532" s="6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spans="2:21" ht="15.75" customHeight="1">
      <c r="B533" s="4"/>
      <c r="C533" s="10"/>
      <c r="D533" s="10"/>
      <c r="E533" s="10"/>
      <c r="F533" s="4"/>
      <c r="G533" s="6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spans="2:21" ht="15.75" customHeight="1">
      <c r="B534" s="4"/>
      <c r="C534" s="10"/>
      <c r="D534" s="10"/>
      <c r="E534" s="10"/>
      <c r="F534" s="4"/>
      <c r="G534" s="6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spans="2:21" ht="15.75" customHeight="1">
      <c r="B535" s="4"/>
      <c r="C535" s="10"/>
      <c r="D535" s="10"/>
      <c r="E535" s="10"/>
      <c r="F535" s="4"/>
      <c r="G535" s="6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spans="2:21" ht="15.75" customHeight="1">
      <c r="B536" s="4"/>
      <c r="C536" s="10"/>
      <c r="D536" s="10"/>
      <c r="E536" s="10"/>
      <c r="F536" s="4"/>
      <c r="G536" s="6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spans="2:21" ht="15.75" customHeight="1">
      <c r="B537" s="4"/>
      <c r="C537" s="10"/>
      <c r="D537" s="10"/>
      <c r="E537" s="10"/>
      <c r="F537" s="4"/>
      <c r="G537" s="6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spans="2:21" ht="15.75" customHeight="1">
      <c r="B538" s="4"/>
      <c r="C538" s="10"/>
      <c r="D538" s="10"/>
      <c r="E538" s="10"/>
      <c r="F538" s="4"/>
      <c r="G538" s="6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spans="2:21" ht="15.75" customHeight="1">
      <c r="B539" s="4"/>
      <c r="C539" s="10"/>
      <c r="D539" s="10"/>
      <c r="E539" s="10"/>
      <c r="F539" s="4"/>
      <c r="G539" s="6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spans="2:21" ht="15.75" customHeight="1">
      <c r="B540" s="4"/>
      <c r="C540" s="10"/>
      <c r="D540" s="10"/>
      <c r="E540" s="10"/>
      <c r="F540" s="4"/>
      <c r="G540" s="6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spans="2:21" ht="15.75" customHeight="1">
      <c r="B541" s="4"/>
      <c r="C541" s="10"/>
      <c r="D541" s="10"/>
      <c r="E541" s="10"/>
      <c r="F541" s="4"/>
      <c r="G541" s="6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spans="2:21" ht="15.75" customHeight="1">
      <c r="B542" s="4"/>
      <c r="C542" s="10"/>
      <c r="D542" s="10"/>
      <c r="E542" s="10"/>
      <c r="F542" s="4"/>
      <c r="G542" s="6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spans="2:21" ht="15.75" customHeight="1">
      <c r="B543" s="4"/>
      <c r="C543" s="10"/>
      <c r="D543" s="10"/>
      <c r="E543" s="10"/>
      <c r="F543" s="4"/>
      <c r="G543" s="6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spans="2:21" ht="15.75" customHeight="1">
      <c r="B544" s="4"/>
      <c r="C544" s="10"/>
      <c r="D544" s="10"/>
      <c r="E544" s="10"/>
      <c r="F544" s="4"/>
      <c r="G544" s="6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spans="2:21" ht="15.75" customHeight="1">
      <c r="B545" s="4"/>
      <c r="C545" s="10"/>
      <c r="D545" s="10"/>
      <c r="E545" s="10"/>
      <c r="F545" s="4"/>
      <c r="G545" s="6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spans="2:21" ht="15.75" customHeight="1">
      <c r="B546" s="4"/>
      <c r="C546" s="10"/>
      <c r="D546" s="10"/>
      <c r="E546" s="10"/>
      <c r="F546" s="4"/>
      <c r="G546" s="6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spans="2:21" ht="15.75" customHeight="1">
      <c r="B547" s="4"/>
      <c r="C547" s="10"/>
      <c r="D547" s="10"/>
      <c r="E547" s="10"/>
      <c r="F547" s="4"/>
      <c r="G547" s="6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spans="2:21" ht="15.75" customHeight="1">
      <c r="B548" s="4"/>
      <c r="C548" s="10"/>
      <c r="D548" s="10"/>
      <c r="E548" s="10"/>
      <c r="F548" s="4"/>
      <c r="G548" s="6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spans="2:21" ht="15.75" customHeight="1">
      <c r="B549" s="4"/>
      <c r="C549" s="10"/>
      <c r="D549" s="10"/>
      <c r="E549" s="10"/>
      <c r="F549" s="4"/>
      <c r="G549" s="6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spans="2:21" ht="15.75" customHeight="1">
      <c r="B550" s="4"/>
      <c r="C550" s="10"/>
      <c r="D550" s="10"/>
      <c r="E550" s="10"/>
      <c r="F550" s="4"/>
      <c r="G550" s="6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spans="2:21" ht="15.75" customHeight="1">
      <c r="B551" s="4"/>
      <c r="C551" s="10"/>
      <c r="D551" s="10"/>
      <c r="E551" s="10"/>
      <c r="F551" s="4"/>
      <c r="G551" s="6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spans="2:21" ht="15.75" customHeight="1">
      <c r="B552" s="4"/>
      <c r="C552" s="10"/>
      <c r="D552" s="10"/>
      <c r="E552" s="10"/>
      <c r="F552" s="4"/>
      <c r="G552" s="6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spans="2:21" ht="15.75" customHeight="1">
      <c r="B553" s="4"/>
      <c r="C553" s="10"/>
      <c r="D553" s="10"/>
      <c r="E553" s="10"/>
      <c r="F553" s="4"/>
      <c r="G553" s="6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spans="2:21" ht="15.75" customHeight="1">
      <c r="B554" s="4"/>
      <c r="C554" s="10"/>
      <c r="D554" s="10"/>
      <c r="E554" s="10"/>
      <c r="F554" s="4"/>
      <c r="G554" s="6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spans="2:21" ht="15.75" customHeight="1">
      <c r="B555" s="4"/>
      <c r="C555" s="10"/>
      <c r="D555" s="10"/>
      <c r="E555" s="10"/>
      <c r="F555" s="4"/>
      <c r="G555" s="6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spans="2:21" ht="15.75" customHeight="1">
      <c r="B556" s="4"/>
      <c r="C556" s="10"/>
      <c r="D556" s="10"/>
      <c r="E556" s="10"/>
      <c r="F556" s="4"/>
      <c r="G556" s="6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spans="2:21" ht="15.75" customHeight="1">
      <c r="B557" s="4"/>
      <c r="C557" s="10"/>
      <c r="D557" s="10"/>
      <c r="E557" s="10"/>
      <c r="F557" s="4"/>
      <c r="G557" s="6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spans="2:21" ht="15.75" customHeight="1">
      <c r="B558" s="4"/>
      <c r="C558" s="10"/>
      <c r="D558" s="10"/>
      <c r="E558" s="10"/>
      <c r="F558" s="4"/>
      <c r="G558" s="6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spans="2:21" ht="15.75" customHeight="1">
      <c r="B559" s="4"/>
      <c r="C559" s="10"/>
      <c r="D559" s="10"/>
      <c r="E559" s="10"/>
      <c r="F559" s="4"/>
      <c r="G559" s="6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spans="2:21" ht="15.75" customHeight="1">
      <c r="B560" s="4"/>
      <c r="C560" s="10"/>
      <c r="D560" s="10"/>
      <c r="E560" s="10"/>
      <c r="F560" s="4"/>
      <c r="G560" s="6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spans="2:21" ht="15.75" customHeight="1">
      <c r="B561" s="4"/>
      <c r="C561" s="10"/>
      <c r="D561" s="10"/>
      <c r="E561" s="10"/>
      <c r="F561" s="4"/>
      <c r="G561" s="6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spans="2:21" ht="15.75" customHeight="1">
      <c r="B562" s="4"/>
      <c r="C562" s="10"/>
      <c r="D562" s="10"/>
      <c r="E562" s="10"/>
      <c r="F562" s="4"/>
      <c r="G562" s="6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spans="2:21" ht="15.75" customHeight="1">
      <c r="B563" s="4"/>
      <c r="C563" s="10"/>
      <c r="D563" s="10"/>
      <c r="E563" s="10"/>
      <c r="F563" s="4"/>
      <c r="G563" s="6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spans="2:21" ht="15.75" customHeight="1">
      <c r="B564" s="4"/>
      <c r="C564" s="10"/>
      <c r="D564" s="10"/>
      <c r="E564" s="10"/>
      <c r="F564" s="4"/>
      <c r="G564" s="6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spans="2:21" ht="15.75" customHeight="1">
      <c r="B565" s="4"/>
      <c r="C565" s="10"/>
      <c r="D565" s="10"/>
      <c r="E565" s="10"/>
      <c r="F565" s="4"/>
      <c r="G565" s="6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spans="2:21" ht="15.75" customHeight="1">
      <c r="B566" s="4"/>
      <c r="C566" s="10"/>
      <c r="D566" s="10"/>
      <c r="E566" s="10"/>
      <c r="F566" s="4"/>
      <c r="G566" s="6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spans="2:21" ht="15.75" customHeight="1">
      <c r="B567" s="4"/>
      <c r="C567" s="10"/>
      <c r="D567" s="10"/>
      <c r="E567" s="10"/>
      <c r="F567" s="4"/>
      <c r="G567" s="6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spans="2:21" ht="15.75" customHeight="1">
      <c r="B568" s="4"/>
      <c r="C568" s="10"/>
      <c r="D568" s="10"/>
      <c r="E568" s="10"/>
      <c r="F568" s="4"/>
      <c r="G568" s="6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spans="2:21" ht="15.75" customHeight="1">
      <c r="B569" s="4"/>
      <c r="C569" s="10"/>
      <c r="D569" s="10"/>
      <c r="E569" s="10"/>
      <c r="F569" s="4"/>
      <c r="G569" s="6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spans="2:21" ht="15.75" customHeight="1">
      <c r="B570" s="4"/>
      <c r="C570" s="10"/>
      <c r="D570" s="10"/>
      <c r="E570" s="10"/>
      <c r="F570" s="4"/>
      <c r="G570" s="6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spans="2:21" ht="15.75" customHeight="1">
      <c r="B571" s="4"/>
      <c r="C571" s="10"/>
      <c r="D571" s="10"/>
      <c r="E571" s="10"/>
      <c r="F571" s="4"/>
      <c r="G571" s="6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spans="2:21" ht="15.75" customHeight="1">
      <c r="B572" s="4"/>
      <c r="C572" s="10"/>
      <c r="D572" s="10"/>
      <c r="E572" s="10"/>
      <c r="F572" s="4"/>
      <c r="G572" s="6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spans="2:21" ht="15.75" customHeight="1">
      <c r="B573" s="4"/>
      <c r="C573" s="10"/>
      <c r="D573" s="10"/>
      <c r="E573" s="10"/>
      <c r="F573" s="4"/>
      <c r="G573" s="6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spans="2:21" ht="15.75" customHeight="1">
      <c r="B574" s="4"/>
      <c r="C574" s="10"/>
      <c r="D574" s="10"/>
      <c r="E574" s="10"/>
      <c r="F574" s="4"/>
      <c r="G574" s="6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spans="2:21" ht="15.75" customHeight="1">
      <c r="B575" s="4"/>
      <c r="C575" s="10"/>
      <c r="D575" s="10"/>
      <c r="E575" s="10"/>
      <c r="F575" s="4"/>
      <c r="G575" s="6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spans="2:21" ht="15.75" customHeight="1">
      <c r="B576" s="4"/>
      <c r="C576" s="10"/>
      <c r="D576" s="10"/>
      <c r="E576" s="10"/>
      <c r="F576" s="4"/>
      <c r="G576" s="6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spans="2:21" ht="15.75" customHeight="1">
      <c r="B577" s="4"/>
      <c r="C577" s="10"/>
      <c r="D577" s="10"/>
      <c r="E577" s="10"/>
      <c r="F577" s="4"/>
      <c r="G577" s="6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spans="2:21" ht="15.75" customHeight="1">
      <c r="B578" s="4"/>
      <c r="C578" s="10"/>
      <c r="D578" s="10"/>
      <c r="E578" s="10"/>
      <c r="F578" s="4"/>
      <c r="G578" s="6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spans="2:21" ht="15.75" customHeight="1">
      <c r="B579" s="4"/>
      <c r="C579" s="10"/>
      <c r="D579" s="10"/>
      <c r="E579" s="10"/>
      <c r="F579" s="4"/>
      <c r="G579" s="6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spans="2:21" ht="15.75" customHeight="1">
      <c r="B580" s="4"/>
      <c r="C580" s="10"/>
      <c r="D580" s="10"/>
      <c r="E580" s="10"/>
      <c r="F580" s="4"/>
      <c r="G580" s="6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spans="2:21" ht="15.75" customHeight="1">
      <c r="B581" s="4"/>
      <c r="C581" s="10"/>
      <c r="D581" s="10"/>
      <c r="E581" s="10"/>
      <c r="F581" s="4"/>
      <c r="G581" s="6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spans="2:21" ht="15.75" customHeight="1">
      <c r="B582" s="4"/>
      <c r="C582" s="10"/>
      <c r="D582" s="10"/>
      <c r="E582" s="10"/>
      <c r="F582" s="4"/>
      <c r="G582" s="6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spans="2:21" ht="15.75" customHeight="1">
      <c r="B583" s="4"/>
      <c r="C583" s="10"/>
      <c r="D583" s="10"/>
      <c r="E583" s="10"/>
      <c r="F583" s="4"/>
      <c r="G583" s="6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spans="2:21" ht="15.75" customHeight="1">
      <c r="B584" s="4"/>
      <c r="C584" s="10"/>
      <c r="D584" s="10"/>
      <c r="E584" s="10"/>
      <c r="F584" s="4"/>
      <c r="G584" s="6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spans="2:21" ht="15.75" customHeight="1">
      <c r="B585" s="4"/>
      <c r="C585" s="10"/>
      <c r="D585" s="10"/>
      <c r="E585" s="10"/>
      <c r="F585" s="4"/>
      <c r="G585" s="6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spans="2:21" ht="15.75" customHeight="1">
      <c r="B586" s="4"/>
      <c r="C586" s="10"/>
      <c r="D586" s="10"/>
      <c r="E586" s="10"/>
      <c r="F586" s="4"/>
      <c r="G586" s="6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spans="2:21" ht="15.75" customHeight="1">
      <c r="B587" s="4"/>
      <c r="C587" s="10"/>
      <c r="D587" s="10"/>
      <c r="E587" s="10"/>
      <c r="F587" s="4"/>
      <c r="G587" s="6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spans="2:21" ht="15.75" customHeight="1">
      <c r="B588" s="4"/>
      <c r="C588" s="10"/>
      <c r="D588" s="10"/>
      <c r="E588" s="10"/>
      <c r="F588" s="4"/>
      <c r="G588" s="6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spans="2:21" ht="15.75" customHeight="1">
      <c r="B589" s="4"/>
      <c r="C589" s="10"/>
      <c r="D589" s="10"/>
      <c r="E589" s="10"/>
      <c r="F589" s="4"/>
      <c r="G589" s="6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spans="2:21" ht="15.75" customHeight="1">
      <c r="B590" s="4"/>
      <c r="C590" s="10"/>
      <c r="D590" s="10"/>
      <c r="E590" s="10"/>
      <c r="F590" s="4"/>
      <c r="G590" s="6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spans="2:21" ht="15.75" customHeight="1">
      <c r="B591" s="4"/>
      <c r="C591" s="10"/>
      <c r="D591" s="10"/>
      <c r="E591" s="10"/>
      <c r="F591" s="4"/>
      <c r="G591" s="6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spans="2:21" ht="15.75" customHeight="1">
      <c r="B592" s="4"/>
      <c r="C592" s="10"/>
      <c r="D592" s="10"/>
      <c r="E592" s="10"/>
      <c r="F592" s="4"/>
      <c r="G592" s="6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spans="2:21" ht="15.75" customHeight="1">
      <c r="B593" s="4"/>
      <c r="C593" s="10"/>
      <c r="D593" s="10"/>
      <c r="E593" s="10"/>
      <c r="F593" s="4"/>
      <c r="G593" s="6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spans="2:21" ht="15.75" customHeight="1">
      <c r="B594" s="4"/>
      <c r="C594" s="10"/>
      <c r="D594" s="10"/>
      <c r="E594" s="10"/>
      <c r="F594" s="4"/>
      <c r="G594" s="6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spans="2:21" ht="15.75" customHeight="1">
      <c r="B595" s="4"/>
      <c r="C595" s="10"/>
      <c r="D595" s="10"/>
      <c r="E595" s="10"/>
      <c r="F595" s="4"/>
      <c r="G595" s="6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spans="2:21" ht="15.75" customHeight="1">
      <c r="B596" s="4"/>
      <c r="C596" s="10"/>
      <c r="D596" s="10"/>
      <c r="E596" s="10"/>
      <c r="F596" s="4"/>
      <c r="G596" s="6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spans="2:21" ht="15.75" customHeight="1">
      <c r="B597" s="4"/>
      <c r="C597" s="10"/>
      <c r="D597" s="10"/>
      <c r="E597" s="10"/>
      <c r="F597" s="4"/>
      <c r="G597" s="6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spans="2:21" ht="15.75" customHeight="1">
      <c r="B598" s="4"/>
      <c r="C598" s="10"/>
      <c r="D598" s="10"/>
      <c r="E598" s="10"/>
      <c r="F598" s="4"/>
      <c r="G598" s="6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spans="2:21" ht="15.75" customHeight="1">
      <c r="B599" s="4"/>
      <c r="C599" s="10"/>
      <c r="D599" s="10"/>
      <c r="E599" s="10"/>
      <c r="F599" s="4"/>
      <c r="G599" s="6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spans="2:21" ht="15.75" customHeight="1">
      <c r="B600" s="4"/>
      <c r="C600" s="10"/>
      <c r="D600" s="10"/>
      <c r="E600" s="10"/>
      <c r="F600" s="4"/>
      <c r="G600" s="6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spans="2:21" ht="15.75" customHeight="1">
      <c r="B601" s="4"/>
      <c r="C601" s="10"/>
      <c r="D601" s="10"/>
      <c r="E601" s="10"/>
      <c r="F601" s="4"/>
      <c r="G601" s="6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spans="2:21" ht="15.75" customHeight="1">
      <c r="B602" s="4"/>
      <c r="C602" s="10"/>
      <c r="D602" s="10"/>
      <c r="E602" s="10"/>
      <c r="F602" s="4"/>
      <c r="G602" s="6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spans="2:21" ht="15.75" customHeight="1">
      <c r="B603" s="4"/>
      <c r="C603" s="10"/>
      <c r="D603" s="10"/>
      <c r="E603" s="10"/>
      <c r="F603" s="4"/>
      <c r="G603" s="6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spans="2:21" ht="15.75" customHeight="1">
      <c r="B604" s="4"/>
      <c r="C604" s="10"/>
      <c r="D604" s="10"/>
      <c r="E604" s="10"/>
      <c r="F604" s="4"/>
      <c r="G604" s="6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spans="2:21" ht="15.75" customHeight="1">
      <c r="B605" s="4"/>
      <c r="C605" s="10"/>
      <c r="D605" s="10"/>
      <c r="E605" s="10"/>
      <c r="F605" s="4"/>
      <c r="G605" s="6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spans="2:21" ht="15.75" customHeight="1">
      <c r="B606" s="4"/>
      <c r="C606" s="10"/>
      <c r="D606" s="10"/>
      <c r="E606" s="10"/>
      <c r="F606" s="4"/>
      <c r="G606" s="6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spans="2:21" ht="15.75" customHeight="1">
      <c r="B607" s="4"/>
      <c r="C607" s="10"/>
      <c r="D607" s="10"/>
      <c r="E607" s="10"/>
      <c r="F607" s="4"/>
      <c r="G607" s="6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spans="2:21" ht="15.75" customHeight="1">
      <c r="B608" s="4"/>
      <c r="C608" s="10"/>
      <c r="D608" s="10"/>
      <c r="E608" s="10"/>
      <c r="F608" s="4"/>
      <c r="G608" s="6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spans="2:21" ht="15.75" customHeight="1">
      <c r="B609" s="4"/>
      <c r="C609" s="10"/>
      <c r="D609" s="10"/>
      <c r="E609" s="10"/>
      <c r="F609" s="4"/>
      <c r="G609" s="6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spans="2:21" ht="15.75" customHeight="1">
      <c r="B610" s="4"/>
      <c r="C610" s="10"/>
      <c r="D610" s="10"/>
      <c r="E610" s="10"/>
      <c r="F610" s="4"/>
      <c r="G610" s="6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spans="2:21" ht="15.75" customHeight="1">
      <c r="B611" s="4"/>
      <c r="C611" s="10"/>
      <c r="D611" s="10"/>
      <c r="E611" s="10"/>
      <c r="F611" s="4"/>
      <c r="G611" s="6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spans="2:21" ht="15.75" customHeight="1">
      <c r="B612" s="4"/>
      <c r="C612" s="10"/>
      <c r="D612" s="10"/>
      <c r="E612" s="10"/>
      <c r="F612" s="4"/>
      <c r="G612" s="6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spans="2:21" ht="15.75" customHeight="1">
      <c r="B613" s="4"/>
      <c r="C613" s="10"/>
      <c r="D613" s="10"/>
      <c r="E613" s="10"/>
      <c r="F613" s="4"/>
      <c r="G613" s="6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spans="2:21" ht="15.75" customHeight="1">
      <c r="B614" s="4"/>
      <c r="C614" s="10"/>
      <c r="D614" s="10"/>
      <c r="E614" s="10"/>
      <c r="F614" s="4"/>
      <c r="G614" s="6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spans="2:21" ht="15.75" customHeight="1">
      <c r="B615" s="4"/>
      <c r="C615" s="10"/>
      <c r="D615" s="10"/>
      <c r="E615" s="10"/>
      <c r="F615" s="4"/>
      <c r="G615" s="6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spans="2:21" ht="15.75" customHeight="1">
      <c r="B616" s="4"/>
      <c r="C616" s="10"/>
      <c r="D616" s="10"/>
      <c r="E616" s="10"/>
      <c r="F616" s="4"/>
      <c r="G616" s="6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spans="2:21" ht="15.75" customHeight="1">
      <c r="B617" s="4"/>
      <c r="C617" s="10"/>
      <c r="D617" s="10"/>
      <c r="E617" s="10"/>
      <c r="F617" s="4"/>
      <c r="G617" s="6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spans="2:21" ht="15.75" customHeight="1">
      <c r="B618" s="4"/>
      <c r="C618" s="10"/>
      <c r="D618" s="10"/>
      <c r="E618" s="10"/>
      <c r="F618" s="4"/>
      <c r="G618" s="6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spans="2:21" ht="15.75" customHeight="1">
      <c r="B619" s="4"/>
      <c r="C619" s="10"/>
      <c r="D619" s="10"/>
      <c r="E619" s="10"/>
      <c r="F619" s="4"/>
      <c r="G619" s="6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spans="2:21" ht="15.75" customHeight="1">
      <c r="B620" s="4"/>
      <c r="C620" s="10"/>
      <c r="D620" s="10"/>
      <c r="E620" s="10"/>
      <c r="F620" s="4"/>
      <c r="G620" s="6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spans="2:21" ht="15.75" customHeight="1">
      <c r="B621" s="4"/>
      <c r="C621" s="10"/>
      <c r="D621" s="10"/>
      <c r="E621" s="10"/>
      <c r="F621" s="4"/>
      <c r="G621" s="6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spans="2:21" ht="15.75" customHeight="1">
      <c r="B622" s="4"/>
      <c r="C622" s="10"/>
      <c r="D622" s="10"/>
      <c r="E622" s="10"/>
      <c r="F622" s="4"/>
      <c r="G622" s="6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spans="2:21" ht="15.75" customHeight="1">
      <c r="B623" s="4"/>
      <c r="C623" s="10"/>
      <c r="D623" s="10"/>
      <c r="E623" s="10"/>
      <c r="F623" s="4"/>
      <c r="G623" s="6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spans="2:21" ht="15.75" customHeight="1">
      <c r="B624" s="4"/>
      <c r="C624" s="10"/>
      <c r="D624" s="10"/>
      <c r="E624" s="10"/>
      <c r="F624" s="4"/>
      <c r="G624" s="6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spans="2:21" ht="15.75" customHeight="1">
      <c r="B625" s="4"/>
      <c r="C625" s="10"/>
      <c r="D625" s="10"/>
      <c r="E625" s="10"/>
      <c r="F625" s="4"/>
      <c r="G625" s="6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spans="2:21" ht="15.75" customHeight="1">
      <c r="B626" s="4"/>
      <c r="C626" s="10"/>
      <c r="D626" s="10"/>
      <c r="E626" s="10"/>
      <c r="F626" s="4"/>
      <c r="G626" s="6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spans="2:21" ht="15.75" customHeight="1">
      <c r="B627" s="4"/>
      <c r="C627" s="10"/>
      <c r="D627" s="10"/>
      <c r="E627" s="10"/>
      <c r="F627" s="4"/>
      <c r="G627" s="6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spans="2:21" ht="15.75" customHeight="1">
      <c r="B628" s="4"/>
      <c r="C628" s="10"/>
      <c r="D628" s="10"/>
      <c r="E628" s="10"/>
      <c r="F628" s="4"/>
      <c r="G628" s="6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spans="2:21" ht="15.75" customHeight="1">
      <c r="B629" s="4"/>
      <c r="C629" s="10"/>
      <c r="D629" s="10"/>
      <c r="E629" s="10"/>
      <c r="F629" s="4"/>
      <c r="G629" s="6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spans="2:21" ht="15.75" customHeight="1">
      <c r="B630" s="4"/>
      <c r="C630" s="10"/>
      <c r="D630" s="10"/>
      <c r="E630" s="10"/>
      <c r="F630" s="4"/>
      <c r="G630" s="6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spans="2:21" ht="15.75" customHeight="1">
      <c r="B631" s="4"/>
      <c r="C631" s="10"/>
      <c r="D631" s="10"/>
      <c r="E631" s="10"/>
      <c r="F631" s="4"/>
      <c r="G631" s="6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spans="2:21" ht="15.75" customHeight="1">
      <c r="B632" s="4"/>
      <c r="C632" s="10"/>
      <c r="D632" s="10"/>
      <c r="E632" s="10"/>
      <c r="F632" s="4"/>
      <c r="G632" s="6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spans="2:21" ht="15.75" customHeight="1">
      <c r="B633" s="4"/>
      <c r="C633" s="10"/>
      <c r="D633" s="10"/>
      <c r="E633" s="10"/>
      <c r="F633" s="4"/>
      <c r="G633" s="6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spans="2:21" ht="15.75" customHeight="1">
      <c r="B634" s="4"/>
      <c r="C634" s="10"/>
      <c r="D634" s="10"/>
      <c r="E634" s="10"/>
      <c r="F634" s="4"/>
      <c r="G634" s="6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spans="2:21" ht="15.75" customHeight="1">
      <c r="B635" s="4"/>
      <c r="C635" s="10"/>
      <c r="D635" s="10"/>
      <c r="E635" s="10"/>
      <c r="F635" s="4"/>
      <c r="G635" s="6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spans="2:21" ht="15.75" customHeight="1">
      <c r="B636" s="4"/>
      <c r="C636" s="10"/>
      <c r="D636" s="10"/>
      <c r="E636" s="10"/>
      <c r="F636" s="4"/>
      <c r="G636" s="6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spans="2:21" ht="15.75" customHeight="1">
      <c r="B637" s="4"/>
      <c r="C637" s="10"/>
      <c r="D637" s="10"/>
      <c r="E637" s="10"/>
      <c r="F637" s="4"/>
      <c r="G637" s="6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spans="2:21" ht="15.75" customHeight="1">
      <c r="B638" s="4"/>
      <c r="C638" s="10"/>
      <c r="D638" s="10"/>
      <c r="E638" s="10"/>
      <c r="F638" s="4"/>
      <c r="G638" s="6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spans="2:21" ht="15.75" customHeight="1">
      <c r="B639" s="4"/>
      <c r="C639" s="10"/>
      <c r="D639" s="10"/>
      <c r="E639" s="10"/>
      <c r="F639" s="4"/>
      <c r="G639" s="6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spans="2:21" ht="15.75" customHeight="1">
      <c r="B640" s="4"/>
      <c r="C640" s="10"/>
      <c r="D640" s="10"/>
      <c r="E640" s="10"/>
      <c r="F640" s="4"/>
      <c r="G640" s="6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spans="2:21" ht="15.75" customHeight="1">
      <c r="B641" s="4"/>
      <c r="C641" s="10"/>
      <c r="D641" s="10"/>
      <c r="E641" s="10"/>
      <c r="F641" s="4"/>
      <c r="G641" s="6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spans="2:21" ht="15.75" customHeight="1">
      <c r="B642" s="4"/>
      <c r="C642" s="10"/>
      <c r="D642" s="10"/>
      <c r="E642" s="10"/>
      <c r="F642" s="4"/>
      <c r="G642" s="6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spans="2:21" ht="15.75" customHeight="1">
      <c r="B643" s="4"/>
      <c r="C643" s="10"/>
      <c r="D643" s="10"/>
      <c r="E643" s="10"/>
      <c r="F643" s="4"/>
      <c r="G643" s="6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spans="2:21" ht="15.75" customHeight="1">
      <c r="B644" s="4"/>
      <c r="C644" s="10"/>
      <c r="D644" s="10"/>
      <c r="E644" s="10"/>
      <c r="F644" s="4"/>
      <c r="G644" s="6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spans="2:21" ht="15.75" customHeight="1">
      <c r="B645" s="4"/>
      <c r="C645" s="10"/>
      <c r="D645" s="10"/>
      <c r="E645" s="10"/>
      <c r="F645" s="4"/>
      <c r="G645" s="6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spans="2:21" ht="15.75" customHeight="1">
      <c r="B646" s="4"/>
      <c r="C646" s="10"/>
      <c r="D646" s="10"/>
      <c r="E646" s="10"/>
      <c r="F646" s="4"/>
      <c r="G646" s="6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spans="2:21" ht="15.75" customHeight="1">
      <c r="B647" s="4"/>
      <c r="C647" s="10"/>
      <c r="D647" s="10"/>
      <c r="E647" s="10"/>
      <c r="F647" s="4"/>
      <c r="G647" s="6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spans="2:21" ht="15.75" customHeight="1">
      <c r="B648" s="4"/>
      <c r="C648" s="10"/>
      <c r="D648" s="10"/>
      <c r="E648" s="10"/>
      <c r="F648" s="4"/>
      <c r="G648" s="6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spans="2:21" ht="15.75" customHeight="1">
      <c r="B649" s="4"/>
      <c r="C649" s="10"/>
      <c r="D649" s="10"/>
      <c r="E649" s="10"/>
      <c r="F649" s="4"/>
      <c r="G649" s="6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spans="2:21" ht="15.75" customHeight="1">
      <c r="B650" s="4"/>
      <c r="C650" s="10"/>
      <c r="D650" s="10"/>
      <c r="E650" s="10"/>
      <c r="F650" s="4"/>
      <c r="G650" s="6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spans="2:21" ht="15.75" customHeight="1">
      <c r="B651" s="4"/>
      <c r="C651" s="10"/>
      <c r="D651" s="10"/>
      <c r="E651" s="10"/>
      <c r="F651" s="4"/>
      <c r="G651" s="6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spans="2:21" ht="15.75" customHeight="1">
      <c r="B652" s="4"/>
      <c r="C652" s="10"/>
      <c r="D652" s="10"/>
      <c r="E652" s="10"/>
      <c r="F652" s="4"/>
      <c r="G652" s="6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spans="2:21" ht="15.75" customHeight="1">
      <c r="B653" s="4"/>
      <c r="C653" s="10"/>
      <c r="D653" s="10"/>
      <c r="E653" s="10"/>
      <c r="F653" s="4"/>
      <c r="G653" s="6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spans="2:21" ht="15.75" customHeight="1">
      <c r="B654" s="4"/>
      <c r="C654" s="10"/>
      <c r="D654" s="10"/>
      <c r="E654" s="10"/>
      <c r="F654" s="4"/>
      <c r="G654" s="6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spans="2:21" ht="15.75" customHeight="1">
      <c r="B655" s="4"/>
      <c r="C655" s="10"/>
      <c r="D655" s="10"/>
      <c r="E655" s="10"/>
      <c r="F655" s="4"/>
      <c r="G655" s="6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spans="2:21" ht="15.75" customHeight="1">
      <c r="B656" s="4"/>
      <c r="C656" s="10"/>
      <c r="D656" s="10"/>
      <c r="E656" s="10"/>
      <c r="F656" s="4"/>
      <c r="G656" s="6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2:21" ht="15.75" customHeight="1">
      <c r="B657" s="4"/>
      <c r="C657" s="10"/>
      <c r="D657" s="10"/>
      <c r="E657" s="10"/>
      <c r="F657" s="4"/>
      <c r="G657" s="6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2:21" ht="15.75" customHeight="1">
      <c r="B658" s="4"/>
      <c r="C658" s="10"/>
      <c r="D658" s="10"/>
      <c r="E658" s="10"/>
      <c r="F658" s="4"/>
      <c r="G658" s="6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2:21" ht="15.75" customHeight="1">
      <c r="B659" s="4"/>
      <c r="C659" s="10"/>
      <c r="D659" s="10"/>
      <c r="E659" s="10"/>
      <c r="F659" s="4"/>
      <c r="G659" s="6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2:21" ht="15.75" customHeight="1">
      <c r="B660" s="4"/>
      <c r="C660" s="10"/>
      <c r="D660" s="10"/>
      <c r="E660" s="10"/>
      <c r="F660" s="4"/>
      <c r="G660" s="6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2:21" ht="15.75" customHeight="1">
      <c r="B661" s="4"/>
      <c r="C661" s="10"/>
      <c r="D661" s="10"/>
      <c r="E661" s="10"/>
      <c r="F661" s="4"/>
      <c r="G661" s="6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2:21" ht="15.75" customHeight="1">
      <c r="B662" s="4"/>
      <c r="C662" s="10"/>
      <c r="D662" s="10"/>
      <c r="E662" s="10"/>
      <c r="F662" s="4"/>
      <c r="G662" s="6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spans="2:21" ht="15.75" customHeight="1">
      <c r="B663" s="4"/>
      <c r="C663" s="10"/>
      <c r="D663" s="10"/>
      <c r="E663" s="10"/>
      <c r="F663" s="4"/>
      <c r="G663" s="6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spans="2:21" ht="15.75" customHeight="1">
      <c r="B664" s="4"/>
      <c r="C664" s="10"/>
      <c r="D664" s="10"/>
      <c r="E664" s="10"/>
      <c r="F664" s="4"/>
      <c r="G664" s="6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spans="2:21" ht="15.75" customHeight="1">
      <c r="B665" s="4"/>
      <c r="C665" s="10"/>
      <c r="D665" s="10"/>
      <c r="E665" s="10"/>
      <c r="F665" s="4"/>
      <c r="G665" s="6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spans="2:21" ht="15.75" customHeight="1">
      <c r="B666" s="4"/>
      <c r="C666" s="10"/>
      <c r="D666" s="10"/>
      <c r="E666" s="10"/>
      <c r="F666" s="4"/>
      <c r="G666" s="6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spans="2:21" ht="15.75" customHeight="1">
      <c r="B667" s="4"/>
      <c r="C667" s="10"/>
      <c r="D667" s="10"/>
      <c r="E667" s="10"/>
      <c r="F667" s="4"/>
      <c r="G667" s="6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spans="2:21" ht="15.75" customHeight="1">
      <c r="B668" s="4"/>
      <c r="C668" s="10"/>
      <c r="D668" s="10"/>
      <c r="E668" s="10"/>
      <c r="F668" s="4"/>
      <c r="G668" s="6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spans="2:21" ht="15.75" customHeight="1">
      <c r="B669" s="4"/>
      <c r="C669" s="10"/>
      <c r="D669" s="10"/>
      <c r="E669" s="10"/>
      <c r="F669" s="4"/>
      <c r="G669" s="6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spans="2:21" ht="15.75" customHeight="1">
      <c r="B670" s="4"/>
      <c r="C670" s="10"/>
      <c r="D670" s="10"/>
      <c r="E670" s="10"/>
      <c r="F670" s="4"/>
      <c r="G670" s="6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spans="2:21" ht="15.75" customHeight="1">
      <c r="B671" s="4"/>
      <c r="C671" s="10"/>
      <c r="D671" s="10"/>
      <c r="E671" s="10"/>
      <c r="F671" s="4"/>
      <c r="G671" s="6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spans="2:21" ht="15.75" customHeight="1">
      <c r="B672" s="4"/>
      <c r="C672" s="10"/>
      <c r="D672" s="10"/>
      <c r="E672" s="10"/>
      <c r="F672" s="4"/>
      <c r="G672" s="6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spans="2:21" ht="15.75" customHeight="1">
      <c r="B673" s="4"/>
      <c r="C673" s="10"/>
      <c r="D673" s="10"/>
      <c r="E673" s="10"/>
      <c r="F673" s="4"/>
      <c r="G673" s="6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spans="2:21" ht="15.75" customHeight="1">
      <c r="B674" s="4"/>
      <c r="C674" s="10"/>
      <c r="D674" s="10"/>
      <c r="E674" s="10"/>
      <c r="F674" s="4"/>
      <c r="G674" s="6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spans="2:21" ht="15.75" customHeight="1">
      <c r="B675" s="4"/>
      <c r="C675" s="10"/>
      <c r="D675" s="10"/>
      <c r="E675" s="10"/>
      <c r="F675" s="4"/>
      <c r="G675" s="6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spans="2:21" ht="15.75" customHeight="1">
      <c r="B676" s="4"/>
      <c r="C676" s="10"/>
      <c r="D676" s="10"/>
      <c r="E676" s="10"/>
      <c r="F676" s="4"/>
      <c r="G676" s="6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spans="2:21" ht="15.75" customHeight="1">
      <c r="B677" s="4"/>
      <c r="C677" s="10"/>
      <c r="D677" s="10"/>
      <c r="E677" s="10"/>
      <c r="F677" s="4"/>
      <c r="G677" s="6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spans="2:21" ht="15.75" customHeight="1">
      <c r="B678" s="4"/>
      <c r="C678" s="10"/>
      <c r="D678" s="10"/>
      <c r="E678" s="10"/>
      <c r="F678" s="4"/>
      <c r="G678" s="6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spans="2:21" ht="15.75" customHeight="1">
      <c r="B679" s="4"/>
      <c r="C679" s="10"/>
      <c r="D679" s="10"/>
      <c r="E679" s="10"/>
      <c r="F679" s="4"/>
      <c r="G679" s="6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spans="2:21" ht="15.75" customHeight="1">
      <c r="B680" s="4"/>
      <c r="C680" s="10"/>
      <c r="D680" s="10"/>
      <c r="E680" s="10"/>
      <c r="F680" s="4"/>
      <c r="G680" s="6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spans="2:21" ht="15.75" customHeight="1">
      <c r="B681" s="4"/>
      <c r="C681" s="10"/>
      <c r="D681" s="10"/>
      <c r="E681" s="10"/>
      <c r="F681" s="4"/>
      <c r="G681" s="6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spans="2:21" ht="15.75" customHeight="1">
      <c r="B682" s="4"/>
      <c r="C682" s="10"/>
      <c r="D682" s="10"/>
      <c r="E682" s="10"/>
      <c r="F682" s="4"/>
      <c r="G682" s="6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spans="2:21" ht="15.75" customHeight="1">
      <c r="B683" s="4"/>
      <c r="C683" s="10"/>
      <c r="D683" s="10"/>
      <c r="E683" s="10"/>
      <c r="F683" s="4"/>
      <c r="G683" s="6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spans="2:21" ht="15.75" customHeight="1">
      <c r="B684" s="4"/>
      <c r="C684" s="10"/>
      <c r="D684" s="10"/>
      <c r="E684" s="10"/>
      <c r="F684" s="4"/>
      <c r="G684" s="6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spans="2:21" ht="15.75" customHeight="1">
      <c r="B685" s="4"/>
      <c r="C685" s="10"/>
      <c r="D685" s="10"/>
      <c r="E685" s="10"/>
      <c r="F685" s="4"/>
      <c r="G685" s="6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spans="2:21" ht="15.75" customHeight="1">
      <c r="B686" s="4"/>
      <c r="C686" s="10"/>
      <c r="D686" s="10"/>
      <c r="E686" s="10"/>
      <c r="F686" s="4"/>
      <c r="G686" s="6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spans="2:21" ht="15.75" customHeight="1">
      <c r="B687" s="4"/>
      <c r="C687" s="10"/>
      <c r="D687" s="10"/>
      <c r="E687" s="10"/>
      <c r="F687" s="4"/>
      <c r="G687" s="6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spans="2:21" ht="15.75" customHeight="1">
      <c r="B688" s="4"/>
      <c r="C688" s="10"/>
      <c r="D688" s="10"/>
      <c r="E688" s="10"/>
      <c r="F688" s="4"/>
      <c r="G688" s="6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spans="2:21" ht="15.75" customHeight="1">
      <c r="B689" s="4"/>
      <c r="C689" s="10"/>
      <c r="D689" s="10"/>
      <c r="E689" s="10"/>
      <c r="F689" s="4"/>
      <c r="G689" s="6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spans="2:21" ht="15.75" customHeight="1">
      <c r="B690" s="4"/>
      <c r="C690" s="10"/>
      <c r="D690" s="10"/>
      <c r="E690" s="10"/>
      <c r="F690" s="4"/>
      <c r="G690" s="6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spans="2:21" ht="15.75" customHeight="1">
      <c r="B691" s="4"/>
      <c r="C691" s="10"/>
      <c r="D691" s="10"/>
      <c r="E691" s="10"/>
      <c r="F691" s="4"/>
      <c r="G691" s="6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spans="2:21" ht="15.75" customHeight="1">
      <c r="B692" s="4"/>
      <c r="C692" s="10"/>
      <c r="D692" s="10"/>
      <c r="E692" s="10"/>
      <c r="F692" s="4"/>
      <c r="G692" s="6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spans="2:21" ht="15.75" customHeight="1">
      <c r="B693" s="4"/>
      <c r="C693" s="10"/>
      <c r="D693" s="10"/>
      <c r="E693" s="10"/>
      <c r="F693" s="4"/>
      <c r="G693" s="6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spans="2:21" ht="15.75" customHeight="1">
      <c r="B694" s="4"/>
      <c r="C694" s="10"/>
      <c r="D694" s="10"/>
      <c r="E694" s="10"/>
      <c r="F694" s="4"/>
      <c r="G694" s="6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spans="2:21" ht="15.75" customHeight="1">
      <c r="B695" s="4"/>
      <c r="C695" s="10"/>
      <c r="D695" s="10"/>
      <c r="E695" s="10"/>
      <c r="F695" s="4"/>
      <c r="G695" s="6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spans="2:21" ht="15.75" customHeight="1">
      <c r="B696" s="4"/>
      <c r="C696" s="10"/>
      <c r="D696" s="10"/>
      <c r="E696" s="10"/>
      <c r="F696" s="4"/>
      <c r="G696" s="6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spans="2:21" ht="15.75" customHeight="1">
      <c r="B697" s="4"/>
      <c r="C697" s="10"/>
      <c r="D697" s="10"/>
      <c r="E697" s="10"/>
      <c r="F697" s="4"/>
      <c r="G697" s="6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spans="2:21" ht="15.75" customHeight="1">
      <c r="B698" s="4"/>
      <c r="C698" s="10"/>
      <c r="D698" s="10"/>
      <c r="E698" s="10"/>
      <c r="F698" s="4"/>
      <c r="G698" s="6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spans="2:21" ht="15.75" customHeight="1">
      <c r="B699" s="4"/>
      <c r="C699" s="10"/>
      <c r="D699" s="10"/>
      <c r="E699" s="10"/>
      <c r="F699" s="4"/>
      <c r="G699" s="6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spans="2:21" ht="15.75" customHeight="1">
      <c r="B700" s="4"/>
      <c r="C700" s="10"/>
      <c r="D700" s="10"/>
      <c r="E700" s="10"/>
      <c r="F700" s="4"/>
      <c r="G700" s="6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spans="2:21" ht="15.75" customHeight="1">
      <c r="B701" s="4"/>
      <c r="C701" s="10"/>
      <c r="D701" s="10"/>
      <c r="E701" s="10"/>
      <c r="F701" s="4"/>
      <c r="G701" s="6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spans="2:21" ht="15.75" customHeight="1">
      <c r="B702" s="4"/>
      <c r="C702" s="10"/>
      <c r="D702" s="10"/>
      <c r="E702" s="10"/>
      <c r="F702" s="4"/>
      <c r="G702" s="6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spans="2:21" ht="15.75" customHeight="1">
      <c r="B703" s="4"/>
      <c r="C703" s="10"/>
      <c r="D703" s="10"/>
      <c r="E703" s="10"/>
      <c r="F703" s="4"/>
      <c r="G703" s="6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spans="2:21" ht="15.75" customHeight="1">
      <c r="B704" s="4"/>
      <c r="C704" s="10"/>
      <c r="D704" s="10"/>
      <c r="E704" s="10"/>
      <c r="F704" s="4"/>
      <c r="G704" s="6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spans="2:21" ht="15.75" customHeight="1">
      <c r="B705" s="4"/>
      <c r="C705" s="10"/>
      <c r="D705" s="10"/>
      <c r="E705" s="10"/>
      <c r="F705" s="4"/>
      <c r="G705" s="6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spans="2:21" ht="15.75" customHeight="1">
      <c r="B706" s="4"/>
      <c r="C706" s="10"/>
      <c r="D706" s="10"/>
      <c r="E706" s="10"/>
      <c r="F706" s="4"/>
      <c r="G706" s="6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spans="2:21" ht="15.75" customHeight="1">
      <c r="B707" s="4"/>
      <c r="C707" s="10"/>
      <c r="D707" s="10"/>
      <c r="E707" s="10"/>
      <c r="F707" s="4"/>
      <c r="G707" s="6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spans="2:21" ht="15.75" customHeight="1">
      <c r="B708" s="4"/>
      <c r="C708" s="10"/>
      <c r="D708" s="10"/>
      <c r="E708" s="10"/>
      <c r="F708" s="4"/>
      <c r="G708" s="6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spans="2:21" ht="15.75" customHeight="1">
      <c r="B709" s="4"/>
      <c r="C709" s="10"/>
      <c r="D709" s="10"/>
      <c r="E709" s="10"/>
      <c r="F709" s="4"/>
      <c r="G709" s="6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spans="2:21" ht="15.75" customHeight="1">
      <c r="B710" s="4"/>
      <c r="C710" s="10"/>
      <c r="D710" s="10"/>
      <c r="E710" s="10"/>
      <c r="F710" s="4"/>
      <c r="G710" s="6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spans="2:21" ht="15.75" customHeight="1">
      <c r="B711" s="4"/>
      <c r="C711" s="10"/>
      <c r="D711" s="10"/>
      <c r="E711" s="10"/>
      <c r="F711" s="4"/>
      <c r="G711" s="6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spans="2:21" ht="15.75" customHeight="1">
      <c r="B712" s="4"/>
      <c r="C712" s="10"/>
      <c r="D712" s="10"/>
      <c r="E712" s="10"/>
      <c r="F712" s="4"/>
      <c r="G712" s="6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spans="2:21" ht="15.75" customHeight="1">
      <c r="B713" s="4"/>
      <c r="C713" s="10"/>
      <c r="D713" s="10"/>
      <c r="E713" s="10"/>
      <c r="F713" s="4"/>
      <c r="G713" s="6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spans="2:21" ht="15.75" customHeight="1">
      <c r="B714" s="4"/>
      <c r="C714" s="10"/>
      <c r="D714" s="10"/>
      <c r="E714" s="10"/>
      <c r="F714" s="4"/>
      <c r="G714" s="6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spans="2:21" ht="15.75" customHeight="1">
      <c r="B715" s="4"/>
      <c r="C715" s="10"/>
      <c r="D715" s="10"/>
      <c r="E715" s="10"/>
      <c r="F715" s="4"/>
      <c r="G715" s="6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spans="2:21" ht="15.75" customHeight="1">
      <c r="B716" s="4"/>
      <c r="C716" s="10"/>
      <c r="D716" s="10"/>
      <c r="E716" s="10"/>
      <c r="F716" s="4"/>
      <c r="G716" s="6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spans="2:21" ht="15.75" customHeight="1">
      <c r="B717" s="4"/>
      <c r="C717" s="10"/>
      <c r="D717" s="10"/>
      <c r="E717" s="10"/>
      <c r="F717" s="4"/>
      <c r="G717" s="6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spans="2:21" ht="15.75" customHeight="1">
      <c r="B718" s="4"/>
      <c r="C718" s="10"/>
      <c r="D718" s="10"/>
      <c r="E718" s="10"/>
      <c r="F718" s="4"/>
      <c r="G718" s="6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spans="2:21" ht="15.75" customHeight="1">
      <c r="B719" s="4"/>
      <c r="C719" s="10"/>
      <c r="D719" s="10"/>
      <c r="E719" s="10"/>
      <c r="F719" s="4"/>
      <c r="G719" s="6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spans="2:21" ht="15.75" customHeight="1">
      <c r="B720" s="4"/>
      <c r="C720" s="10"/>
      <c r="D720" s="10"/>
      <c r="E720" s="10"/>
      <c r="F720" s="4"/>
      <c r="G720" s="6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spans="2:21" ht="15.75" customHeight="1">
      <c r="B721" s="4"/>
      <c r="C721" s="10"/>
      <c r="D721" s="10"/>
      <c r="E721" s="10"/>
      <c r="F721" s="4"/>
      <c r="G721" s="6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spans="2:21" ht="15.75" customHeight="1">
      <c r="B722" s="4"/>
      <c r="C722" s="10"/>
      <c r="D722" s="10"/>
      <c r="E722" s="10"/>
      <c r="F722" s="4"/>
      <c r="G722" s="6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spans="2:21" ht="15.75" customHeight="1">
      <c r="B723" s="4"/>
      <c r="C723" s="10"/>
      <c r="D723" s="10"/>
      <c r="E723" s="10"/>
      <c r="F723" s="4"/>
      <c r="G723" s="6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spans="2:21" ht="15.75" customHeight="1">
      <c r="B724" s="4"/>
      <c r="C724" s="10"/>
      <c r="D724" s="10"/>
      <c r="E724" s="10"/>
      <c r="F724" s="4"/>
      <c r="G724" s="6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spans="2:21" ht="15.75" customHeight="1">
      <c r="B725" s="4"/>
      <c r="C725" s="10"/>
      <c r="D725" s="10"/>
      <c r="E725" s="10"/>
      <c r="F725" s="4"/>
      <c r="G725" s="6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spans="2:21" ht="15.75" customHeight="1">
      <c r="B726" s="4"/>
      <c r="C726" s="10"/>
      <c r="D726" s="10"/>
      <c r="E726" s="10"/>
      <c r="F726" s="4"/>
      <c r="G726" s="6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spans="2:21" ht="15.75" customHeight="1">
      <c r="B727" s="4"/>
      <c r="C727" s="10"/>
      <c r="D727" s="10"/>
      <c r="E727" s="10"/>
      <c r="F727" s="4"/>
      <c r="G727" s="6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spans="2:21" ht="15.75" customHeight="1">
      <c r="B728" s="4"/>
      <c r="C728" s="10"/>
      <c r="D728" s="10"/>
      <c r="E728" s="10"/>
      <c r="F728" s="4"/>
      <c r="G728" s="6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spans="2:21" ht="15.75" customHeight="1">
      <c r="B729" s="4"/>
      <c r="C729" s="10"/>
      <c r="D729" s="10"/>
      <c r="E729" s="10"/>
      <c r="F729" s="4"/>
      <c r="G729" s="6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spans="2:21" ht="15.75" customHeight="1">
      <c r="B730" s="4"/>
      <c r="C730" s="10"/>
      <c r="D730" s="10"/>
      <c r="E730" s="10"/>
      <c r="F730" s="4"/>
      <c r="G730" s="6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spans="2:21" ht="15.75" customHeight="1">
      <c r="B731" s="4"/>
      <c r="C731" s="10"/>
      <c r="D731" s="10"/>
      <c r="E731" s="10"/>
      <c r="F731" s="4"/>
      <c r="G731" s="6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spans="2:21" ht="15.75" customHeight="1">
      <c r="B732" s="4"/>
      <c r="C732" s="10"/>
      <c r="D732" s="10"/>
      <c r="E732" s="10"/>
      <c r="F732" s="4"/>
      <c r="G732" s="6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spans="2:21" ht="15.75" customHeight="1">
      <c r="B733" s="4"/>
      <c r="C733" s="10"/>
      <c r="D733" s="10"/>
      <c r="E733" s="10"/>
      <c r="F733" s="4"/>
      <c r="G733" s="6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spans="2:21" ht="15.75" customHeight="1">
      <c r="B734" s="4"/>
      <c r="C734" s="10"/>
      <c r="D734" s="10"/>
      <c r="E734" s="10"/>
      <c r="F734" s="4"/>
      <c r="G734" s="6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spans="2:21" ht="15.75" customHeight="1">
      <c r="B735" s="4"/>
      <c r="C735" s="10"/>
      <c r="D735" s="10"/>
      <c r="E735" s="10"/>
      <c r="F735" s="4"/>
      <c r="G735" s="6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spans="2:21" ht="15.75" customHeight="1">
      <c r="B736" s="4"/>
      <c r="C736" s="10"/>
      <c r="D736" s="10"/>
      <c r="E736" s="10"/>
      <c r="F736" s="4"/>
      <c r="G736" s="6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spans="2:21" ht="15.75" customHeight="1">
      <c r="B737" s="4"/>
      <c r="C737" s="10"/>
      <c r="D737" s="10"/>
      <c r="E737" s="10"/>
      <c r="F737" s="4"/>
      <c r="G737" s="6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spans="2:21" ht="15.75" customHeight="1">
      <c r="B738" s="4"/>
      <c r="C738" s="10"/>
      <c r="D738" s="10"/>
      <c r="E738" s="10"/>
      <c r="F738" s="4"/>
      <c r="G738" s="6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spans="2:21" ht="15.75" customHeight="1">
      <c r="B739" s="4"/>
      <c r="C739" s="10"/>
      <c r="D739" s="10"/>
      <c r="E739" s="10"/>
      <c r="F739" s="4"/>
      <c r="G739" s="6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spans="2:21" ht="15.75" customHeight="1">
      <c r="B740" s="4"/>
      <c r="C740" s="10"/>
      <c r="D740" s="10"/>
      <c r="E740" s="10"/>
      <c r="F740" s="4"/>
      <c r="G740" s="6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spans="2:21" ht="15.75" customHeight="1">
      <c r="B741" s="4"/>
      <c r="C741" s="10"/>
      <c r="D741" s="10"/>
      <c r="E741" s="10"/>
      <c r="F741" s="4"/>
      <c r="G741" s="6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spans="2:21" ht="15.75" customHeight="1">
      <c r="B742" s="4"/>
      <c r="C742" s="10"/>
      <c r="D742" s="10"/>
      <c r="E742" s="10"/>
      <c r="F742" s="4"/>
      <c r="G742" s="6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spans="2:21" ht="15.75" customHeight="1">
      <c r="B743" s="4"/>
      <c r="C743" s="10"/>
      <c r="D743" s="10"/>
      <c r="E743" s="10"/>
      <c r="F743" s="4"/>
      <c r="G743" s="6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spans="2:21" ht="15.75" customHeight="1">
      <c r="B744" s="4"/>
      <c r="C744" s="10"/>
      <c r="D744" s="10"/>
      <c r="E744" s="10"/>
      <c r="F744" s="4"/>
      <c r="G744" s="6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spans="2:21" ht="15.75" customHeight="1">
      <c r="B745" s="4"/>
      <c r="C745" s="10"/>
      <c r="D745" s="10"/>
      <c r="E745" s="10"/>
      <c r="F745" s="4"/>
      <c r="G745" s="6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spans="2:21" ht="15.75" customHeight="1">
      <c r="B746" s="4"/>
      <c r="C746" s="10"/>
      <c r="D746" s="10"/>
      <c r="E746" s="10"/>
      <c r="F746" s="4"/>
      <c r="G746" s="6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spans="2:21" ht="15.75" customHeight="1">
      <c r="B747" s="4"/>
      <c r="C747" s="10"/>
      <c r="D747" s="10"/>
      <c r="E747" s="10"/>
      <c r="F747" s="4"/>
      <c r="G747" s="6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spans="2:21" ht="15.75" customHeight="1">
      <c r="B748" s="4"/>
      <c r="C748" s="10"/>
      <c r="D748" s="10"/>
      <c r="E748" s="10"/>
      <c r="F748" s="4"/>
      <c r="G748" s="6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spans="2:21" ht="15.75" customHeight="1">
      <c r="B749" s="4"/>
      <c r="C749" s="10"/>
      <c r="D749" s="10"/>
      <c r="E749" s="10"/>
      <c r="F749" s="4"/>
      <c r="G749" s="6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spans="2:21" ht="15.75" customHeight="1">
      <c r="B750" s="4"/>
      <c r="C750" s="10"/>
      <c r="D750" s="10"/>
      <c r="E750" s="10"/>
      <c r="F750" s="4"/>
      <c r="G750" s="6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spans="2:21" ht="15.75" customHeight="1">
      <c r="B751" s="4"/>
      <c r="C751" s="10"/>
      <c r="D751" s="10"/>
      <c r="E751" s="10"/>
      <c r="F751" s="4"/>
      <c r="G751" s="6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spans="2:21" ht="15.75" customHeight="1">
      <c r="B752" s="4"/>
      <c r="C752" s="10"/>
      <c r="D752" s="10"/>
      <c r="E752" s="10"/>
      <c r="F752" s="4"/>
      <c r="G752" s="6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spans="2:21" ht="15.75" customHeight="1">
      <c r="B753" s="4"/>
      <c r="C753" s="10"/>
      <c r="D753" s="10"/>
      <c r="E753" s="10"/>
      <c r="F753" s="4"/>
      <c r="G753" s="6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spans="2:21" ht="15.75" customHeight="1">
      <c r="B754" s="4"/>
      <c r="C754" s="10"/>
      <c r="D754" s="10"/>
      <c r="E754" s="10"/>
      <c r="F754" s="4"/>
      <c r="G754" s="6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spans="2:21" ht="15.75" customHeight="1">
      <c r="B755" s="4"/>
      <c r="C755" s="10"/>
      <c r="D755" s="10"/>
      <c r="E755" s="10"/>
      <c r="F755" s="4"/>
      <c r="G755" s="6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spans="2:21" ht="15.75" customHeight="1">
      <c r="B756" s="4"/>
      <c r="C756" s="10"/>
      <c r="D756" s="10"/>
      <c r="E756" s="10"/>
      <c r="F756" s="4"/>
      <c r="G756" s="6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spans="2:21" ht="15.75" customHeight="1">
      <c r="B757" s="4"/>
      <c r="C757" s="10"/>
      <c r="D757" s="10"/>
      <c r="E757" s="10"/>
      <c r="F757" s="4"/>
      <c r="G757" s="6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spans="2:21" ht="15.75" customHeight="1">
      <c r="B758" s="4"/>
      <c r="C758" s="10"/>
      <c r="D758" s="10"/>
      <c r="E758" s="10"/>
      <c r="F758" s="4"/>
      <c r="G758" s="6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spans="2:21" ht="15.75" customHeight="1">
      <c r="B759" s="4"/>
      <c r="C759" s="10"/>
      <c r="D759" s="10"/>
      <c r="E759" s="10"/>
      <c r="F759" s="4"/>
      <c r="G759" s="6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spans="2:21" ht="15.75" customHeight="1">
      <c r="B760" s="4"/>
      <c r="C760" s="10"/>
      <c r="D760" s="10"/>
      <c r="E760" s="10"/>
      <c r="F760" s="4"/>
      <c r="G760" s="6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spans="2:21" ht="15.75" customHeight="1">
      <c r="B761" s="4"/>
      <c r="C761" s="10"/>
      <c r="D761" s="10"/>
      <c r="E761" s="10"/>
      <c r="F761" s="4"/>
      <c r="G761" s="6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spans="2:21" ht="15.75" customHeight="1">
      <c r="B762" s="4"/>
      <c r="C762" s="10"/>
      <c r="D762" s="10"/>
      <c r="E762" s="10"/>
      <c r="F762" s="4"/>
      <c r="G762" s="6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spans="2:21" ht="15.75" customHeight="1">
      <c r="B763" s="4"/>
      <c r="C763" s="10"/>
      <c r="D763" s="10"/>
      <c r="E763" s="10"/>
      <c r="F763" s="4"/>
      <c r="G763" s="6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spans="2:21" ht="15.75" customHeight="1">
      <c r="B764" s="4"/>
      <c r="C764" s="10"/>
      <c r="D764" s="10"/>
      <c r="E764" s="10"/>
      <c r="F764" s="4"/>
      <c r="G764" s="6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spans="2:21" ht="15.75" customHeight="1">
      <c r="B765" s="4"/>
      <c r="C765" s="10"/>
      <c r="D765" s="10"/>
      <c r="E765" s="10"/>
      <c r="F765" s="4"/>
      <c r="G765" s="6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spans="2:21" ht="15.75" customHeight="1">
      <c r="B766" s="4"/>
      <c r="C766" s="10"/>
      <c r="D766" s="10"/>
      <c r="E766" s="10"/>
      <c r="F766" s="4"/>
      <c r="G766" s="6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spans="2:21" ht="15.75" customHeight="1">
      <c r="B767" s="4"/>
      <c r="C767" s="10"/>
      <c r="D767" s="10"/>
      <c r="E767" s="10"/>
      <c r="F767" s="4"/>
      <c r="G767" s="6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spans="2:21" ht="15.75" customHeight="1">
      <c r="B768" s="4"/>
      <c r="C768" s="10"/>
      <c r="D768" s="10"/>
      <c r="E768" s="10"/>
      <c r="F768" s="4"/>
      <c r="G768" s="6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spans="2:21" ht="15.75" customHeight="1">
      <c r="B769" s="4"/>
      <c r="C769" s="10"/>
      <c r="D769" s="10"/>
      <c r="E769" s="10"/>
      <c r="F769" s="4"/>
      <c r="G769" s="6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spans="2:21" ht="15.75" customHeight="1">
      <c r="B770" s="4"/>
      <c r="C770" s="10"/>
      <c r="D770" s="10"/>
      <c r="E770" s="10"/>
      <c r="F770" s="4"/>
      <c r="G770" s="6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spans="2:21" ht="15.75" customHeight="1">
      <c r="B771" s="4"/>
      <c r="C771" s="10"/>
      <c r="D771" s="10"/>
      <c r="E771" s="10"/>
      <c r="F771" s="4"/>
      <c r="G771" s="6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spans="2:21" ht="15.75" customHeight="1">
      <c r="B772" s="4"/>
      <c r="C772" s="10"/>
      <c r="D772" s="10"/>
      <c r="E772" s="10"/>
      <c r="F772" s="4"/>
      <c r="G772" s="6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spans="2:21" ht="15.75" customHeight="1">
      <c r="B773" s="4"/>
      <c r="C773" s="10"/>
      <c r="D773" s="10"/>
      <c r="E773" s="10"/>
      <c r="F773" s="4"/>
      <c r="G773" s="6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spans="2:21" ht="15.75" customHeight="1">
      <c r="B774" s="4"/>
      <c r="C774" s="10"/>
      <c r="D774" s="10"/>
      <c r="E774" s="10"/>
      <c r="F774" s="4"/>
      <c r="G774" s="6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spans="2:21" ht="15.75" customHeight="1">
      <c r="B775" s="4"/>
      <c r="C775" s="10"/>
      <c r="D775" s="10"/>
      <c r="E775" s="10"/>
      <c r="F775" s="4"/>
      <c r="G775" s="6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spans="2:21" ht="15.75" customHeight="1">
      <c r="B776" s="4"/>
      <c r="C776" s="10"/>
      <c r="D776" s="10"/>
      <c r="E776" s="10"/>
      <c r="F776" s="4"/>
      <c r="G776" s="6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spans="2:21" ht="15.75" customHeight="1">
      <c r="B777" s="4"/>
      <c r="C777" s="10"/>
      <c r="D777" s="10"/>
      <c r="E777" s="10"/>
      <c r="F777" s="4"/>
      <c r="G777" s="6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spans="2:21" ht="15.75" customHeight="1">
      <c r="B778" s="4"/>
      <c r="C778" s="10"/>
      <c r="D778" s="10"/>
      <c r="E778" s="10"/>
      <c r="F778" s="4"/>
      <c r="G778" s="6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spans="2:21" ht="15.75" customHeight="1">
      <c r="B779" s="4"/>
      <c r="C779" s="10"/>
      <c r="D779" s="10"/>
      <c r="E779" s="10"/>
      <c r="F779" s="4"/>
      <c r="G779" s="6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spans="2:21" ht="15.75" customHeight="1">
      <c r="B780" s="4"/>
      <c r="C780" s="10"/>
      <c r="D780" s="10"/>
      <c r="E780" s="10"/>
      <c r="F780" s="4"/>
      <c r="G780" s="6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spans="2:21" ht="15.75" customHeight="1">
      <c r="B781" s="4"/>
      <c r="C781" s="10"/>
      <c r="D781" s="10"/>
      <c r="E781" s="10"/>
      <c r="F781" s="4"/>
      <c r="G781" s="6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spans="2:21" ht="15.75" customHeight="1">
      <c r="B782" s="4"/>
      <c r="C782" s="10"/>
      <c r="D782" s="10"/>
      <c r="E782" s="10"/>
      <c r="F782" s="4"/>
      <c r="G782" s="6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spans="2:21" ht="15.75" customHeight="1">
      <c r="B783" s="4"/>
      <c r="C783" s="10"/>
      <c r="D783" s="10"/>
      <c r="E783" s="10"/>
      <c r="F783" s="4"/>
      <c r="G783" s="6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spans="2:21" ht="15.75" customHeight="1">
      <c r="B784" s="4"/>
      <c r="C784" s="10"/>
      <c r="D784" s="10"/>
      <c r="E784" s="10"/>
      <c r="F784" s="4"/>
      <c r="G784" s="6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spans="2:21" ht="15.75" customHeight="1">
      <c r="B785" s="4"/>
      <c r="C785" s="10"/>
      <c r="D785" s="10"/>
      <c r="E785" s="10"/>
      <c r="F785" s="4"/>
      <c r="G785" s="6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spans="2:21" ht="15.75" customHeight="1">
      <c r="B786" s="4"/>
      <c r="C786" s="10"/>
      <c r="D786" s="10"/>
      <c r="E786" s="10"/>
      <c r="F786" s="4"/>
      <c r="G786" s="6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spans="2:21" ht="15.75" customHeight="1">
      <c r="B787" s="4"/>
      <c r="C787" s="10"/>
      <c r="D787" s="10"/>
      <c r="E787" s="10"/>
      <c r="F787" s="4"/>
      <c r="G787" s="6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spans="2:21" ht="15.75" customHeight="1">
      <c r="B788" s="4"/>
      <c r="C788" s="10"/>
      <c r="D788" s="10"/>
      <c r="E788" s="10"/>
      <c r="F788" s="4"/>
      <c r="G788" s="6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spans="2:21" ht="15.75" customHeight="1">
      <c r="B789" s="4"/>
      <c r="C789" s="10"/>
      <c r="D789" s="10"/>
      <c r="E789" s="10"/>
      <c r="F789" s="4"/>
      <c r="G789" s="6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spans="2:21" ht="15.75" customHeight="1">
      <c r="B790" s="4"/>
      <c r="C790" s="10"/>
      <c r="D790" s="10"/>
      <c r="E790" s="10"/>
      <c r="F790" s="4"/>
      <c r="G790" s="6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spans="2:21" ht="15.75" customHeight="1">
      <c r="B791" s="4"/>
      <c r="C791" s="10"/>
      <c r="D791" s="10"/>
      <c r="E791" s="10"/>
      <c r="F791" s="4"/>
      <c r="G791" s="6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spans="2:21" ht="15.75" customHeight="1">
      <c r="B792" s="4"/>
      <c r="C792" s="10"/>
      <c r="D792" s="10"/>
      <c r="E792" s="10"/>
      <c r="F792" s="4"/>
      <c r="G792" s="6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spans="2:21" ht="15.75" customHeight="1">
      <c r="B793" s="4"/>
      <c r="C793" s="10"/>
      <c r="D793" s="10"/>
      <c r="E793" s="10"/>
      <c r="F793" s="4"/>
      <c r="G793" s="6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spans="2:21" ht="15.75" customHeight="1">
      <c r="B794" s="4"/>
      <c r="C794" s="10"/>
      <c r="D794" s="10"/>
      <c r="E794" s="10"/>
      <c r="F794" s="4"/>
      <c r="G794" s="6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spans="2:21" ht="15.75" customHeight="1">
      <c r="B795" s="4"/>
      <c r="C795" s="10"/>
      <c r="D795" s="10"/>
      <c r="E795" s="10"/>
      <c r="F795" s="4"/>
      <c r="G795" s="6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spans="2:21" ht="15.75" customHeight="1">
      <c r="B796" s="4"/>
      <c r="C796" s="10"/>
      <c r="D796" s="10"/>
      <c r="E796" s="10"/>
      <c r="F796" s="4"/>
      <c r="G796" s="6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spans="2:21" ht="15.75" customHeight="1">
      <c r="B797" s="4"/>
      <c r="C797" s="10"/>
      <c r="D797" s="10"/>
      <c r="E797" s="10"/>
      <c r="F797" s="4"/>
      <c r="G797" s="6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spans="2:21" ht="15.75" customHeight="1">
      <c r="B798" s="4"/>
      <c r="C798" s="10"/>
      <c r="D798" s="10"/>
      <c r="E798" s="10"/>
      <c r="F798" s="4"/>
      <c r="G798" s="6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spans="2:21" ht="15.75" customHeight="1">
      <c r="B799" s="4"/>
      <c r="C799" s="10"/>
      <c r="D799" s="10"/>
      <c r="E799" s="10"/>
      <c r="F799" s="4"/>
      <c r="G799" s="6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spans="2:21" ht="15.75" customHeight="1">
      <c r="B800" s="4"/>
      <c r="C800" s="10"/>
      <c r="D800" s="10"/>
      <c r="E800" s="10"/>
      <c r="F800" s="4"/>
      <c r="G800" s="6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spans="2:21" ht="15.75" customHeight="1">
      <c r="B801" s="4"/>
      <c r="C801" s="10"/>
      <c r="D801" s="10"/>
      <c r="E801" s="10"/>
      <c r="F801" s="4"/>
      <c r="G801" s="6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spans="2:21" ht="15.75" customHeight="1">
      <c r="B802" s="4"/>
      <c r="C802" s="10"/>
      <c r="D802" s="10"/>
      <c r="E802" s="10"/>
      <c r="F802" s="4"/>
      <c r="G802" s="6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spans="2:21" ht="15.75" customHeight="1">
      <c r="B803" s="4"/>
      <c r="C803" s="10"/>
      <c r="D803" s="10"/>
      <c r="E803" s="10"/>
      <c r="F803" s="4"/>
      <c r="G803" s="6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spans="2:21" ht="15.75" customHeight="1">
      <c r="B804" s="4"/>
      <c r="C804" s="10"/>
      <c r="D804" s="10"/>
      <c r="E804" s="10"/>
      <c r="F804" s="4"/>
      <c r="G804" s="6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spans="2:21" ht="15.75" customHeight="1">
      <c r="B805" s="4"/>
      <c r="C805" s="10"/>
      <c r="D805" s="10"/>
      <c r="E805" s="10"/>
      <c r="F805" s="4"/>
      <c r="G805" s="6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spans="2:21" ht="15.75" customHeight="1">
      <c r="B806" s="4"/>
      <c r="C806" s="10"/>
      <c r="D806" s="10"/>
      <c r="E806" s="10"/>
      <c r="F806" s="4"/>
      <c r="G806" s="6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spans="2:21" ht="15.75" customHeight="1">
      <c r="B807" s="4"/>
      <c r="C807" s="10"/>
      <c r="D807" s="10"/>
      <c r="E807" s="10"/>
      <c r="F807" s="4"/>
      <c r="G807" s="6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spans="2:21" ht="15.75" customHeight="1">
      <c r="B808" s="4"/>
      <c r="C808" s="10"/>
      <c r="D808" s="10"/>
      <c r="E808" s="10"/>
      <c r="F808" s="4"/>
      <c r="G808" s="6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spans="2:21" ht="15.75" customHeight="1">
      <c r="B809" s="4"/>
      <c r="C809" s="10"/>
      <c r="D809" s="10"/>
      <c r="E809" s="10"/>
      <c r="F809" s="4"/>
      <c r="G809" s="6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spans="2:21" ht="15.75" customHeight="1">
      <c r="B810" s="4"/>
      <c r="C810" s="10"/>
      <c r="D810" s="10"/>
      <c r="E810" s="10"/>
      <c r="F810" s="4"/>
      <c r="G810" s="6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spans="2:21" ht="15.75" customHeight="1">
      <c r="B811" s="4"/>
      <c r="C811" s="10"/>
      <c r="D811" s="10"/>
      <c r="E811" s="10"/>
      <c r="F811" s="4"/>
      <c r="G811" s="6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spans="2:21" ht="15.75" customHeight="1">
      <c r="B812" s="4"/>
      <c r="C812" s="10"/>
      <c r="D812" s="10"/>
      <c r="E812" s="10"/>
      <c r="F812" s="4"/>
      <c r="G812" s="6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spans="2:21" ht="15.75" customHeight="1">
      <c r="B813" s="4"/>
      <c r="C813" s="10"/>
      <c r="D813" s="10"/>
      <c r="E813" s="10"/>
      <c r="F813" s="4"/>
      <c r="G813" s="6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spans="2:21" ht="15.75" customHeight="1">
      <c r="B814" s="4"/>
      <c r="C814" s="10"/>
      <c r="D814" s="10"/>
      <c r="E814" s="10"/>
      <c r="F814" s="4"/>
      <c r="G814" s="6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spans="2:21" ht="15.75" customHeight="1">
      <c r="B815" s="4"/>
      <c r="C815" s="10"/>
      <c r="D815" s="10"/>
      <c r="E815" s="10"/>
      <c r="F815" s="4"/>
      <c r="G815" s="6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spans="2:21" ht="15.75" customHeight="1">
      <c r="B816" s="4"/>
      <c r="C816" s="10"/>
      <c r="D816" s="10"/>
      <c r="E816" s="10"/>
      <c r="F816" s="4"/>
      <c r="G816" s="6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spans="2:21" ht="15.75" customHeight="1">
      <c r="B817" s="4"/>
      <c r="C817" s="10"/>
      <c r="D817" s="10"/>
      <c r="E817" s="10"/>
      <c r="F817" s="4"/>
      <c r="G817" s="6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spans="2:21" ht="15.75" customHeight="1">
      <c r="B818" s="4"/>
      <c r="C818" s="10"/>
      <c r="D818" s="10"/>
      <c r="E818" s="10"/>
      <c r="F818" s="4"/>
      <c r="G818" s="6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spans="2:21" ht="15.75" customHeight="1">
      <c r="B819" s="4"/>
      <c r="C819" s="10"/>
      <c r="D819" s="10"/>
      <c r="E819" s="10"/>
      <c r="F819" s="4"/>
      <c r="G819" s="6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spans="2:21" ht="15.75" customHeight="1">
      <c r="B820" s="4"/>
      <c r="C820" s="10"/>
      <c r="D820" s="10"/>
      <c r="E820" s="10"/>
      <c r="F820" s="4"/>
      <c r="G820" s="6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spans="2:21" ht="15.75" customHeight="1">
      <c r="B821" s="4"/>
      <c r="C821" s="10"/>
      <c r="D821" s="10"/>
      <c r="E821" s="10"/>
      <c r="F821" s="4"/>
      <c r="G821" s="6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spans="2:21" ht="15.75" customHeight="1">
      <c r="B822" s="4"/>
      <c r="C822" s="10"/>
      <c r="D822" s="10"/>
      <c r="E822" s="10"/>
      <c r="F822" s="4"/>
      <c r="G822" s="6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spans="2:21" ht="15.75" customHeight="1">
      <c r="B823" s="4"/>
      <c r="C823" s="10"/>
      <c r="D823" s="10"/>
      <c r="E823" s="10"/>
      <c r="F823" s="4"/>
      <c r="G823" s="6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spans="2:21" ht="15.75" customHeight="1">
      <c r="B824" s="4"/>
      <c r="C824" s="10"/>
      <c r="D824" s="10"/>
      <c r="E824" s="10"/>
      <c r="F824" s="4"/>
      <c r="G824" s="6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spans="2:21" ht="15.75" customHeight="1">
      <c r="B825" s="4"/>
      <c r="C825" s="10"/>
      <c r="D825" s="10"/>
      <c r="E825" s="10"/>
      <c r="F825" s="4"/>
      <c r="G825" s="6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spans="2:21" ht="15.75" customHeight="1">
      <c r="B826" s="4"/>
      <c r="C826" s="10"/>
      <c r="D826" s="10"/>
      <c r="E826" s="10"/>
      <c r="F826" s="4"/>
      <c r="G826" s="6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spans="2:21" ht="15.75" customHeight="1">
      <c r="B827" s="4"/>
      <c r="C827" s="10"/>
      <c r="D827" s="10"/>
      <c r="E827" s="10"/>
      <c r="F827" s="4"/>
      <c r="G827" s="6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spans="2:21" ht="15.75" customHeight="1">
      <c r="B828" s="4"/>
      <c r="C828" s="10"/>
      <c r="D828" s="10"/>
      <c r="E828" s="10"/>
      <c r="F828" s="4"/>
      <c r="G828" s="6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spans="2:21" ht="15.75" customHeight="1">
      <c r="B829" s="4"/>
      <c r="C829" s="10"/>
      <c r="D829" s="10"/>
      <c r="E829" s="10"/>
      <c r="F829" s="4"/>
      <c r="G829" s="6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spans="2:21" ht="15.75" customHeight="1">
      <c r="B830" s="4"/>
      <c r="C830" s="10"/>
      <c r="D830" s="10"/>
      <c r="E830" s="10"/>
      <c r="F830" s="4"/>
      <c r="G830" s="6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spans="2:21" ht="15.75" customHeight="1">
      <c r="B831" s="4"/>
      <c r="C831" s="10"/>
      <c r="D831" s="10"/>
      <c r="E831" s="10"/>
      <c r="F831" s="4"/>
      <c r="G831" s="6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spans="2:21" ht="15.75" customHeight="1">
      <c r="B832" s="4"/>
      <c r="C832" s="10"/>
      <c r="D832" s="10"/>
      <c r="E832" s="10"/>
      <c r="F832" s="4"/>
      <c r="G832" s="6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spans="2:21" ht="15.75" customHeight="1">
      <c r="B833" s="4"/>
      <c r="C833" s="10"/>
      <c r="D833" s="10"/>
      <c r="E833" s="10"/>
      <c r="F833" s="4"/>
      <c r="G833" s="6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spans="2:21" ht="15.75" customHeight="1">
      <c r="B834" s="4"/>
      <c r="C834" s="10"/>
      <c r="D834" s="10"/>
      <c r="E834" s="10"/>
      <c r="F834" s="4"/>
      <c r="G834" s="6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spans="2:21" ht="15.75" customHeight="1">
      <c r="B835" s="4"/>
      <c r="C835" s="10"/>
      <c r="D835" s="10"/>
      <c r="E835" s="10"/>
      <c r="F835" s="4"/>
      <c r="G835" s="6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spans="2:21" ht="15.75" customHeight="1">
      <c r="B836" s="4"/>
      <c r="C836" s="10"/>
      <c r="D836" s="10"/>
      <c r="E836" s="10"/>
      <c r="F836" s="4"/>
      <c r="G836" s="6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spans="2:21" ht="15.75" customHeight="1">
      <c r="B837" s="4"/>
      <c r="C837" s="10"/>
      <c r="D837" s="10"/>
      <c r="E837" s="10"/>
      <c r="F837" s="4"/>
      <c r="G837" s="6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spans="2:21" ht="15.75" customHeight="1">
      <c r="B838" s="4"/>
      <c r="C838" s="10"/>
      <c r="D838" s="10"/>
      <c r="E838" s="10"/>
      <c r="F838" s="4"/>
      <c r="G838" s="6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spans="2:21" ht="15.75" customHeight="1">
      <c r="B839" s="4"/>
      <c r="C839" s="10"/>
      <c r="D839" s="10"/>
      <c r="E839" s="10"/>
      <c r="F839" s="4"/>
      <c r="G839" s="6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spans="2:21" ht="15.75" customHeight="1">
      <c r="B840" s="4"/>
      <c r="C840" s="10"/>
      <c r="D840" s="10"/>
      <c r="E840" s="10"/>
      <c r="F840" s="4"/>
      <c r="G840" s="6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spans="2:21" ht="15.75" customHeight="1">
      <c r="B841" s="4"/>
      <c r="C841" s="10"/>
      <c r="D841" s="10"/>
      <c r="E841" s="10"/>
      <c r="F841" s="4"/>
      <c r="G841" s="6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spans="2:21" ht="15.75" customHeight="1">
      <c r="B842" s="4"/>
      <c r="C842" s="10"/>
      <c r="D842" s="10"/>
      <c r="E842" s="10"/>
      <c r="F842" s="4"/>
      <c r="G842" s="6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spans="2:21" ht="15.75" customHeight="1">
      <c r="B843" s="4"/>
      <c r="C843" s="10"/>
      <c r="D843" s="10"/>
      <c r="E843" s="10"/>
      <c r="F843" s="4"/>
      <c r="G843" s="6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spans="2:21" ht="15.75" customHeight="1">
      <c r="B844" s="4"/>
      <c r="C844" s="10"/>
      <c r="D844" s="10"/>
      <c r="E844" s="10"/>
      <c r="F844" s="4"/>
      <c r="G844" s="6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spans="2:21" ht="15.75" customHeight="1">
      <c r="B845" s="4"/>
      <c r="C845" s="10"/>
      <c r="D845" s="10"/>
      <c r="E845" s="10"/>
      <c r="F845" s="4"/>
      <c r="G845" s="6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spans="2:21" ht="15.75" customHeight="1">
      <c r="B846" s="4"/>
      <c r="C846" s="10"/>
      <c r="D846" s="10"/>
      <c r="E846" s="10"/>
      <c r="F846" s="4"/>
      <c r="G846" s="6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spans="2:21" ht="15.75" customHeight="1">
      <c r="B847" s="4"/>
      <c r="C847" s="10"/>
      <c r="D847" s="10"/>
      <c r="E847" s="10"/>
      <c r="F847" s="4"/>
      <c r="G847" s="6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spans="2:21" ht="15.75" customHeight="1">
      <c r="B848" s="4"/>
      <c r="C848" s="10"/>
      <c r="D848" s="10"/>
      <c r="E848" s="10"/>
      <c r="F848" s="4"/>
      <c r="G848" s="6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spans="2:21" ht="15.75" customHeight="1">
      <c r="B849" s="4"/>
      <c r="C849" s="10"/>
      <c r="D849" s="10"/>
      <c r="E849" s="10"/>
      <c r="F849" s="4"/>
      <c r="G849" s="6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spans="2:21" ht="15.75" customHeight="1">
      <c r="B850" s="4"/>
      <c r="C850" s="10"/>
      <c r="D850" s="10"/>
      <c r="E850" s="10"/>
      <c r="F850" s="4"/>
      <c r="G850" s="6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spans="2:21" ht="15.75" customHeight="1">
      <c r="B851" s="4"/>
      <c r="C851" s="10"/>
      <c r="D851" s="10"/>
      <c r="E851" s="10"/>
      <c r="F851" s="4"/>
      <c r="G851" s="6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spans="2:21" ht="15.75" customHeight="1">
      <c r="B852" s="4"/>
      <c r="C852" s="10"/>
      <c r="D852" s="10"/>
      <c r="E852" s="10"/>
      <c r="F852" s="4"/>
      <c r="G852" s="6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spans="2:21" ht="15.75" customHeight="1">
      <c r="B853" s="4"/>
      <c r="C853" s="10"/>
      <c r="D853" s="10"/>
      <c r="E853" s="10"/>
      <c r="F853" s="4"/>
      <c r="G853" s="6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spans="2:21" ht="15.75" customHeight="1">
      <c r="B854" s="4"/>
      <c r="C854" s="10"/>
      <c r="D854" s="10"/>
      <c r="E854" s="10"/>
      <c r="F854" s="4"/>
      <c r="G854" s="6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spans="2:21" ht="15.75" customHeight="1">
      <c r="B855" s="4"/>
      <c r="C855" s="10"/>
      <c r="D855" s="10"/>
      <c r="E855" s="10"/>
      <c r="F855" s="4"/>
      <c r="G855" s="6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spans="2:21" ht="15.75" customHeight="1">
      <c r="B856" s="4"/>
      <c r="C856" s="10"/>
      <c r="D856" s="10"/>
      <c r="E856" s="10"/>
      <c r="F856" s="4"/>
      <c r="G856" s="6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spans="2:21" ht="15.75" customHeight="1">
      <c r="B857" s="4"/>
      <c r="C857" s="10"/>
      <c r="D857" s="10"/>
      <c r="E857" s="10"/>
      <c r="F857" s="4"/>
      <c r="G857" s="6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spans="2:21" ht="15.75" customHeight="1">
      <c r="B858" s="4"/>
      <c r="C858" s="10"/>
      <c r="D858" s="10"/>
      <c r="E858" s="10"/>
      <c r="F858" s="4"/>
      <c r="G858" s="6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spans="2:21" ht="15.75" customHeight="1">
      <c r="B859" s="4"/>
      <c r="C859" s="10"/>
      <c r="D859" s="10"/>
      <c r="E859" s="10"/>
      <c r="F859" s="4"/>
      <c r="G859" s="6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spans="2:21" ht="15.75" customHeight="1">
      <c r="B860" s="4"/>
      <c r="C860" s="10"/>
      <c r="D860" s="10"/>
      <c r="E860" s="10"/>
      <c r="F860" s="4"/>
      <c r="G860" s="6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spans="2:21" ht="15.75" customHeight="1">
      <c r="B861" s="4"/>
      <c r="C861" s="10"/>
      <c r="D861" s="10"/>
      <c r="E861" s="10"/>
      <c r="F861" s="4"/>
      <c r="G861" s="6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spans="2:21" ht="15.75" customHeight="1">
      <c r="B862" s="4"/>
      <c r="C862" s="10"/>
      <c r="D862" s="10"/>
      <c r="E862" s="10"/>
      <c r="F862" s="4"/>
      <c r="G862" s="6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spans="2:21" ht="15.75" customHeight="1">
      <c r="B863" s="4"/>
      <c r="C863" s="10"/>
      <c r="D863" s="10"/>
      <c r="E863" s="10"/>
      <c r="F863" s="4"/>
      <c r="G863" s="6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spans="2:21" ht="15.75" customHeight="1">
      <c r="B864" s="4"/>
      <c r="C864" s="10"/>
      <c r="D864" s="10"/>
      <c r="E864" s="10"/>
      <c r="F864" s="4"/>
      <c r="G864" s="6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spans="2:21" ht="15.75" customHeight="1">
      <c r="B865" s="4"/>
      <c r="C865" s="10"/>
      <c r="D865" s="10"/>
      <c r="E865" s="10"/>
      <c r="F865" s="4"/>
      <c r="G865" s="6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spans="2:21" ht="15.75" customHeight="1">
      <c r="B866" s="4"/>
      <c r="C866" s="10"/>
      <c r="D866" s="10"/>
      <c r="E866" s="10"/>
      <c r="F866" s="4"/>
      <c r="G866" s="6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spans="2:21" ht="15.75" customHeight="1">
      <c r="B867" s="4"/>
      <c r="C867" s="10"/>
      <c r="D867" s="10"/>
      <c r="E867" s="10"/>
      <c r="F867" s="4"/>
      <c r="G867" s="6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spans="2:21" ht="15.75" customHeight="1">
      <c r="B868" s="4"/>
      <c r="C868" s="10"/>
      <c r="D868" s="10"/>
      <c r="E868" s="10"/>
      <c r="F868" s="4"/>
      <c r="G868" s="6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spans="2:21" ht="15.75" customHeight="1">
      <c r="B869" s="4"/>
      <c r="C869" s="10"/>
      <c r="D869" s="10"/>
      <c r="E869" s="10"/>
      <c r="F869" s="4"/>
      <c r="G869" s="6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spans="2:21" ht="15.75" customHeight="1">
      <c r="B870" s="4"/>
      <c r="C870" s="10"/>
      <c r="D870" s="10"/>
      <c r="E870" s="10"/>
      <c r="F870" s="4"/>
      <c r="G870" s="6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spans="2:21" ht="15.75" customHeight="1">
      <c r="B871" s="4"/>
      <c r="C871" s="10"/>
      <c r="D871" s="10"/>
      <c r="E871" s="10"/>
      <c r="F871" s="4"/>
      <c r="G871" s="6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spans="2:21" ht="15.75" customHeight="1">
      <c r="B872" s="4"/>
      <c r="C872" s="10"/>
      <c r="D872" s="10"/>
      <c r="E872" s="10"/>
      <c r="F872" s="4"/>
      <c r="G872" s="6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spans="2:21" ht="15.75" customHeight="1">
      <c r="B873" s="4"/>
      <c r="C873" s="10"/>
      <c r="D873" s="10"/>
      <c r="E873" s="10"/>
      <c r="F873" s="4"/>
      <c r="G873" s="6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spans="2:21" ht="15.75" customHeight="1">
      <c r="B874" s="4"/>
      <c r="C874" s="10"/>
      <c r="D874" s="10"/>
      <c r="E874" s="10"/>
      <c r="F874" s="4"/>
      <c r="G874" s="6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spans="2:21" ht="15.75" customHeight="1">
      <c r="B875" s="4"/>
      <c r="C875" s="10"/>
      <c r="D875" s="10"/>
      <c r="E875" s="10"/>
      <c r="F875" s="4"/>
      <c r="G875" s="6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spans="2:21" ht="15.75" customHeight="1">
      <c r="B876" s="4"/>
      <c r="C876" s="10"/>
      <c r="D876" s="10"/>
      <c r="E876" s="10"/>
      <c r="F876" s="4"/>
      <c r="G876" s="6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spans="2:21" ht="15.75" customHeight="1">
      <c r="B877" s="4"/>
      <c r="C877" s="10"/>
      <c r="D877" s="10"/>
      <c r="E877" s="10"/>
      <c r="F877" s="4"/>
      <c r="G877" s="6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spans="2:21" ht="15.75" customHeight="1">
      <c r="B878" s="4"/>
      <c r="C878" s="10"/>
      <c r="D878" s="10"/>
      <c r="E878" s="10"/>
      <c r="F878" s="4"/>
      <c r="G878" s="6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spans="2:21" ht="15.75" customHeight="1">
      <c r="B879" s="4"/>
      <c r="C879" s="10"/>
      <c r="D879" s="10"/>
      <c r="E879" s="10"/>
      <c r="F879" s="4"/>
      <c r="G879" s="6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spans="2:21" ht="15.75" customHeight="1">
      <c r="B880" s="4"/>
      <c r="C880" s="10"/>
      <c r="D880" s="10"/>
      <c r="E880" s="10"/>
      <c r="F880" s="4"/>
      <c r="G880" s="6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spans="2:21" ht="15.75" customHeight="1">
      <c r="B881" s="4"/>
      <c r="C881" s="10"/>
      <c r="D881" s="10"/>
      <c r="E881" s="10"/>
      <c r="F881" s="4"/>
      <c r="G881" s="6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spans="2:21" ht="15.75" customHeight="1">
      <c r="B882" s="4"/>
      <c r="C882" s="10"/>
      <c r="D882" s="10"/>
      <c r="E882" s="10"/>
      <c r="F882" s="4"/>
      <c r="G882" s="6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spans="2:21" ht="15.75" customHeight="1">
      <c r="B883" s="4"/>
      <c r="C883" s="10"/>
      <c r="D883" s="10"/>
      <c r="E883" s="10"/>
      <c r="F883" s="4"/>
      <c r="G883" s="6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spans="2:21" ht="15.75" customHeight="1">
      <c r="B884" s="4"/>
      <c r="C884" s="10"/>
      <c r="D884" s="10"/>
      <c r="E884" s="10"/>
      <c r="F884" s="4"/>
      <c r="G884" s="6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spans="2:21" ht="15.75" customHeight="1">
      <c r="B885" s="4"/>
      <c r="C885" s="10"/>
      <c r="D885" s="10"/>
      <c r="E885" s="10"/>
      <c r="F885" s="4"/>
      <c r="G885" s="6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spans="2:21" ht="15.75" customHeight="1">
      <c r="B886" s="4"/>
      <c r="C886" s="10"/>
      <c r="D886" s="10"/>
      <c r="E886" s="10"/>
      <c r="F886" s="4"/>
      <c r="G886" s="6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spans="2:21" ht="15.75" customHeight="1">
      <c r="B887" s="4"/>
      <c r="C887" s="10"/>
      <c r="D887" s="10"/>
      <c r="E887" s="10"/>
      <c r="F887" s="4"/>
      <c r="G887" s="6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spans="2:21" ht="15.75" customHeight="1">
      <c r="B888" s="4"/>
      <c r="C888" s="10"/>
      <c r="D888" s="10"/>
      <c r="E888" s="10"/>
      <c r="F888" s="4"/>
      <c r="G888" s="6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spans="2:21" ht="15.75" customHeight="1">
      <c r="B889" s="4"/>
      <c r="C889" s="10"/>
      <c r="D889" s="10"/>
      <c r="E889" s="10"/>
      <c r="F889" s="4"/>
      <c r="G889" s="6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spans="2:21" ht="15.75" customHeight="1">
      <c r="B890" s="4"/>
      <c r="C890" s="10"/>
      <c r="D890" s="10"/>
      <c r="E890" s="10"/>
      <c r="F890" s="4"/>
      <c r="G890" s="6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spans="2:21" ht="15.75" customHeight="1">
      <c r="B891" s="4"/>
      <c r="C891" s="10"/>
      <c r="D891" s="10"/>
      <c r="E891" s="10"/>
      <c r="F891" s="4"/>
      <c r="G891" s="6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spans="2:21" ht="15.75" customHeight="1">
      <c r="B892" s="4"/>
      <c r="C892" s="10"/>
      <c r="D892" s="10"/>
      <c r="E892" s="10"/>
      <c r="F892" s="4"/>
      <c r="G892" s="6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spans="2:21" ht="15.75" customHeight="1">
      <c r="B893" s="4"/>
      <c r="C893" s="10"/>
      <c r="D893" s="10"/>
      <c r="E893" s="10"/>
      <c r="F893" s="4"/>
      <c r="G893" s="6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spans="2:21" ht="15.75" customHeight="1">
      <c r="B894" s="4"/>
      <c r="C894" s="10"/>
      <c r="D894" s="10"/>
      <c r="E894" s="10"/>
      <c r="F894" s="4"/>
      <c r="G894" s="6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spans="2:21" ht="15.75" customHeight="1">
      <c r="B895" s="4"/>
      <c r="C895" s="10"/>
      <c r="D895" s="10"/>
      <c r="E895" s="10"/>
      <c r="F895" s="4"/>
      <c r="G895" s="6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spans="2:21" ht="15.75" customHeight="1">
      <c r="B896" s="4"/>
      <c r="C896" s="10"/>
      <c r="D896" s="10"/>
      <c r="E896" s="10"/>
      <c r="F896" s="4"/>
      <c r="G896" s="6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spans="2:21" ht="15.75" customHeight="1">
      <c r="B897" s="4"/>
      <c r="C897" s="10"/>
      <c r="D897" s="10"/>
      <c r="E897" s="10"/>
      <c r="F897" s="4"/>
      <c r="G897" s="6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spans="2:21" ht="15.75" customHeight="1">
      <c r="B898" s="4"/>
      <c r="C898" s="10"/>
      <c r="D898" s="10"/>
      <c r="E898" s="10"/>
      <c r="F898" s="4"/>
      <c r="G898" s="6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spans="2:21" ht="15.75" customHeight="1">
      <c r="B899" s="4"/>
      <c r="C899" s="10"/>
      <c r="D899" s="10"/>
      <c r="E899" s="10"/>
      <c r="F899" s="4"/>
      <c r="G899" s="6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spans="2:21" ht="15.75" customHeight="1">
      <c r="B900" s="4"/>
      <c r="C900" s="10"/>
      <c r="D900" s="10"/>
      <c r="E900" s="10"/>
      <c r="F900" s="4"/>
      <c r="G900" s="6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spans="2:21" ht="15.75" customHeight="1">
      <c r="B901" s="4"/>
      <c r="C901" s="10"/>
      <c r="D901" s="10"/>
      <c r="E901" s="10"/>
      <c r="F901" s="4"/>
      <c r="G901" s="6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spans="2:21" ht="15.75" customHeight="1">
      <c r="B902" s="4"/>
      <c r="C902" s="10"/>
      <c r="D902" s="10"/>
      <c r="E902" s="10"/>
      <c r="F902" s="4"/>
      <c r="G902" s="6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spans="2:21" ht="15.75" customHeight="1">
      <c r="B903" s="4"/>
      <c r="C903" s="10"/>
      <c r="D903" s="10"/>
      <c r="E903" s="10"/>
      <c r="F903" s="4"/>
      <c r="G903" s="6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spans="2:21" ht="15.75" customHeight="1">
      <c r="B904" s="4"/>
      <c r="C904" s="10"/>
      <c r="D904" s="10"/>
      <c r="E904" s="10"/>
      <c r="F904" s="4"/>
      <c r="G904" s="6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spans="2:21" ht="15.75" customHeight="1">
      <c r="B905" s="4"/>
      <c r="C905" s="10"/>
      <c r="D905" s="10"/>
      <c r="E905" s="10"/>
      <c r="F905" s="4"/>
      <c r="G905" s="6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spans="2:21" ht="15.75" customHeight="1">
      <c r="B906" s="4"/>
      <c r="C906" s="10"/>
      <c r="D906" s="10"/>
      <c r="E906" s="10"/>
      <c r="F906" s="4"/>
      <c r="G906" s="6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spans="2:21" ht="15.75" customHeight="1">
      <c r="B907" s="4"/>
      <c r="C907" s="10"/>
      <c r="D907" s="10"/>
      <c r="E907" s="10"/>
      <c r="F907" s="4"/>
      <c r="G907" s="6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spans="2:21" ht="15.75" customHeight="1">
      <c r="B908" s="4"/>
      <c r="C908" s="10"/>
      <c r="D908" s="10"/>
      <c r="E908" s="10"/>
      <c r="F908" s="4"/>
      <c r="G908" s="6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spans="2:21" ht="15.75" customHeight="1">
      <c r="B909" s="4"/>
      <c r="C909" s="10"/>
      <c r="D909" s="10"/>
      <c r="E909" s="10"/>
      <c r="F909" s="4"/>
      <c r="G909" s="6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spans="2:21" ht="15.75" customHeight="1">
      <c r="B910" s="4"/>
      <c r="C910" s="10"/>
      <c r="D910" s="10"/>
      <c r="E910" s="10"/>
      <c r="F910" s="4"/>
      <c r="G910" s="6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spans="2:21" ht="15.75" customHeight="1">
      <c r="B911" s="4"/>
      <c r="C911" s="10"/>
      <c r="D911" s="10"/>
      <c r="E911" s="10"/>
      <c r="F911" s="4"/>
      <c r="G911" s="6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spans="2:21" ht="15.75" customHeight="1">
      <c r="B912" s="4"/>
      <c r="C912" s="10"/>
      <c r="D912" s="10"/>
      <c r="E912" s="10"/>
      <c r="F912" s="4"/>
      <c r="G912" s="6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spans="2:21" ht="15.75" customHeight="1">
      <c r="B913" s="4"/>
      <c r="C913" s="10"/>
      <c r="D913" s="10"/>
      <c r="E913" s="10"/>
      <c r="F913" s="4"/>
      <c r="G913" s="6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spans="2:21" ht="15.75" customHeight="1">
      <c r="B914" s="4"/>
      <c r="C914" s="10"/>
      <c r="D914" s="10"/>
      <c r="E914" s="10"/>
      <c r="F914" s="4"/>
      <c r="G914" s="6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spans="2:21" ht="15.75" customHeight="1">
      <c r="B915" s="4"/>
      <c r="C915" s="10"/>
      <c r="D915" s="10"/>
      <c r="E915" s="10"/>
      <c r="F915" s="4"/>
      <c r="G915" s="6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spans="2:21" ht="15.75" customHeight="1">
      <c r="B916" s="4"/>
      <c r="C916" s="10"/>
      <c r="D916" s="10"/>
      <c r="E916" s="10"/>
      <c r="F916" s="4"/>
      <c r="G916" s="6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spans="2:21" ht="15.75" customHeight="1">
      <c r="B917" s="4"/>
      <c r="C917" s="10"/>
      <c r="D917" s="10"/>
      <c r="E917" s="10"/>
      <c r="F917" s="4"/>
      <c r="G917" s="6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spans="2:21" ht="15.75" customHeight="1">
      <c r="B918" s="4"/>
      <c r="C918" s="10"/>
      <c r="D918" s="10"/>
      <c r="E918" s="10"/>
      <c r="F918" s="4"/>
      <c r="G918" s="6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spans="2:21" ht="15.75" customHeight="1">
      <c r="B919" s="4"/>
      <c r="C919" s="10"/>
      <c r="D919" s="10"/>
      <c r="E919" s="10"/>
      <c r="F919" s="4"/>
      <c r="G919" s="6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spans="2:21" ht="15.75" customHeight="1">
      <c r="B920" s="4"/>
      <c r="C920" s="10"/>
      <c r="D920" s="10"/>
      <c r="E920" s="10"/>
      <c r="F920" s="4"/>
      <c r="G920" s="6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spans="2:21" ht="15.75" customHeight="1">
      <c r="B921" s="4"/>
      <c r="C921" s="10"/>
      <c r="D921" s="10"/>
      <c r="E921" s="10"/>
      <c r="F921" s="4"/>
      <c r="G921" s="6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spans="2:21" ht="15.75" customHeight="1">
      <c r="B922" s="4"/>
      <c r="C922" s="10"/>
      <c r="D922" s="10"/>
      <c r="E922" s="10"/>
      <c r="F922" s="4"/>
      <c r="G922" s="6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spans="2:21" ht="15.75" customHeight="1">
      <c r="B923" s="4"/>
      <c r="C923" s="10"/>
      <c r="D923" s="10"/>
      <c r="E923" s="10"/>
      <c r="F923" s="4"/>
      <c r="G923" s="6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spans="2:21" ht="15.75" customHeight="1">
      <c r="B924" s="4"/>
      <c r="C924" s="10"/>
      <c r="D924" s="10"/>
      <c r="E924" s="10"/>
      <c r="F924" s="4"/>
      <c r="G924" s="6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spans="2:21" ht="15.75" customHeight="1">
      <c r="B925" s="4"/>
      <c r="C925" s="10"/>
      <c r="D925" s="10"/>
      <c r="E925" s="10"/>
      <c r="F925" s="4"/>
      <c r="G925" s="6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spans="2:21" ht="15.75" customHeight="1">
      <c r="B926" s="4"/>
      <c r="C926" s="10"/>
      <c r="D926" s="10"/>
      <c r="E926" s="10"/>
      <c r="F926" s="4"/>
      <c r="G926" s="6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spans="2:21" ht="15.75" customHeight="1">
      <c r="B927" s="4"/>
      <c r="C927" s="10"/>
      <c r="D927" s="10"/>
      <c r="E927" s="10"/>
      <c r="F927" s="4"/>
      <c r="G927" s="6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spans="2:21" ht="15.75" customHeight="1">
      <c r="B928" s="4"/>
      <c r="C928" s="10"/>
      <c r="D928" s="10"/>
      <c r="E928" s="10"/>
      <c r="F928" s="4"/>
      <c r="G928" s="6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spans="2:21" ht="15.75" customHeight="1">
      <c r="B929" s="4"/>
      <c r="C929" s="10"/>
      <c r="D929" s="10"/>
      <c r="E929" s="10"/>
      <c r="F929" s="4"/>
      <c r="G929" s="6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spans="2:21" ht="15.75" customHeight="1">
      <c r="B930" s="4"/>
      <c r="C930" s="10"/>
      <c r="D930" s="10"/>
      <c r="E930" s="10"/>
      <c r="F930" s="4"/>
      <c r="G930" s="6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spans="2:21" ht="15.75" customHeight="1">
      <c r="B931" s="4"/>
      <c r="C931" s="10"/>
      <c r="D931" s="10"/>
      <c r="E931" s="10"/>
      <c r="F931" s="4"/>
      <c r="G931" s="6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spans="2:21" ht="15.75" customHeight="1">
      <c r="B932" s="4"/>
      <c r="C932" s="10"/>
      <c r="D932" s="10"/>
      <c r="E932" s="10"/>
      <c r="F932" s="4"/>
      <c r="G932" s="6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spans="2:21" ht="15.75" customHeight="1">
      <c r="B933" s="4"/>
      <c r="C933" s="10"/>
      <c r="D933" s="10"/>
      <c r="E933" s="10"/>
      <c r="F933" s="4"/>
      <c r="G933" s="6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spans="2:21" ht="15.75" customHeight="1">
      <c r="B934" s="4"/>
      <c r="C934" s="10"/>
      <c r="D934" s="10"/>
      <c r="E934" s="10"/>
      <c r="F934" s="4"/>
      <c r="G934" s="6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spans="2:21" ht="15.75" customHeight="1">
      <c r="B935" s="4"/>
      <c r="C935" s="10"/>
      <c r="D935" s="10"/>
      <c r="E935" s="10"/>
      <c r="F935" s="4"/>
      <c r="G935" s="6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spans="2:21" ht="15.75" customHeight="1">
      <c r="B936" s="4"/>
      <c r="C936" s="10"/>
      <c r="D936" s="10"/>
      <c r="E936" s="10"/>
      <c r="F936" s="4"/>
      <c r="G936" s="6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spans="2:21" ht="15.75" customHeight="1">
      <c r="B937" s="4"/>
      <c r="C937" s="10"/>
      <c r="D937" s="10"/>
      <c r="E937" s="10"/>
      <c r="F937" s="4"/>
      <c r="G937" s="6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spans="2:21" ht="15.75" customHeight="1">
      <c r="B938" s="4"/>
      <c r="C938" s="10"/>
      <c r="D938" s="10"/>
      <c r="E938" s="10"/>
      <c r="F938" s="4"/>
      <c r="G938" s="6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spans="2:21" ht="15.75" customHeight="1">
      <c r="B939" s="4"/>
      <c r="C939" s="10"/>
      <c r="D939" s="10"/>
      <c r="E939" s="10"/>
      <c r="F939" s="4"/>
      <c r="G939" s="6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spans="2:21" ht="15.75" customHeight="1">
      <c r="B940" s="4"/>
      <c r="C940" s="10"/>
      <c r="D940" s="10"/>
      <c r="E940" s="10"/>
      <c r="F940" s="4"/>
      <c r="G940" s="6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spans="2:21" ht="15.75" customHeight="1">
      <c r="B941" s="4"/>
      <c r="C941" s="10"/>
      <c r="D941" s="10"/>
      <c r="E941" s="10"/>
      <c r="F941" s="4"/>
      <c r="G941" s="6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spans="2:21" ht="15.75" customHeight="1">
      <c r="B942" s="4"/>
      <c r="C942" s="10"/>
      <c r="D942" s="10"/>
      <c r="E942" s="10"/>
      <c r="F942" s="4"/>
      <c r="G942" s="6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spans="2:21" ht="15.75" customHeight="1">
      <c r="B943" s="4"/>
      <c r="C943" s="10"/>
      <c r="D943" s="10"/>
      <c r="E943" s="10"/>
      <c r="F943" s="4"/>
      <c r="G943" s="6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spans="2:21" ht="15.75" customHeight="1">
      <c r="B944" s="4"/>
      <c r="C944" s="10"/>
      <c r="D944" s="10"/>
      <c r="E944" s="10"/>
      <c r="F944" s="4"/>
      <c r="G944" s="6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spans="2:21" ht="15.75" customHeight="1">
      <c r="B945" s="4"/>
      <c r="C945" s="10"/>
      <c r="D945" s="10"/>
      <c r="E945" s="10"/>
      <c r="F945" s="4"/>
      <c r="G945" s="6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spans="2:21" ht="15.75" customHeight="1">
      <c r="B946" s="4"/>
      <c r="C946" s="10"/>
      <c r="D946" s="10"/>
      <c r="E946" s="10"/>
      <c r="F946" s="4"/>
      <c r="G946" s="6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spans="2:21" ht="15.75" customHeight="1">
      <c r="B947" s="4"/>
      <c r="C947" s="10"/>
      <c r="D947" s="10"/>
      <c r="E947" s="10"/>
      <c r="F947" s="4"/>
      <c r="G947" s="6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spans="2:21" ht="15.75" customHeight="1">
      <c r="B948" s="4"/>
      <c r="C948" s="10"/>
      <c r="D948" s="10"/>
      <c r="E948" s="10"/>
      <c r="F948" s="4"/>
      <c r="G948" s="6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spans="2:21" ht="15.75" customHeight="1">
      <c r="B949" s="4"/>
      <c r="C949" s="10"/>
      <c r="D949" s="10"/>
      <c r="E949" s="10"/>
      <c r="F949" s="4"/>
      <c r="G949" s="6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spans="2:21" ht="15.75" customHeight="1">
      <c r="B950" s="4"/>
      <c r="C950" s="10"/>
      <c r="D950" s="10"/>
      <c r="E950" s="10"/>
      <c r="F950" s="4"/>
      <c r="G950" s="6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spans="2:21" ht="15.75" customHeight="1">
      <c r="B951" s="4"/>
      <c r="C951" s="10"/>
      <c r="D951" s="10"/>
      <c r="E951" s="10"/>
      <c r="F951" s="4"/>
      <c r="G951" s="6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spans="2:21" ht="15.75" customHeight="1">
      <c r="B952" s="4"/>
      <c r="C952" s="10"/>
      <c r="D952" s="10"/>
      <c r="E952" s="10"/>
      <c r="F952" s="4"/>
      <c r="G952" s="6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spans="2:21" ht="15.75" customHeight="1">
      <c r="B953" s="4"/>
      <c r="C953" s="10"/>
      <c r="D953" s="10"/>
      <c r="E953" s="10"/>
      <c r="F953" s="4"/>
      <c r="G953" s="6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spans="2:21" ht="15.75" customHeight="1">
      <c r="B954" s="4"/>
      <c r="C954" s="10"/>
      <c r="D954" s="10"/>
      <c r="E954" s="10"/>
      <c r="F954" s="4"/>
      <c r="G954" s="6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spans="2:21" ht="15.75" customHeight="1">
      <c r="B955" s="4"/>
      <c r="C955" s="10"/>
      <c r="D955" s="10"/>
      <c r="E955" s="10"/>
      <c r="F955" s="4"/>
      <c r="G955" s="6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spans="2:21" ht="15.75" customHeight="1">
      <c r="B956" s="4"/>
      <c r="C956" s="10"/>
      <c r="D956" s="10"/>
      <c r="E956" s="10"/>
      <c r="F956" s="4"/>
      <c r="G956" s="6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spans="2:21" ht="15.75" customHeight="1">
      <c r="B957" s="4"/>
      <c r="C957" s="10"/>
      <c r="D957" s="10"/>
      <c r="E957" s="10"/>
      <c r="F957" s="4"/>
      <c r="G957" s="6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spans="2:21" ht="15.75" customHeight="1">
      <c r="B958" s="4"/>
      <c r="C958" s="10"/>
      <c r="D958" s="10"/>
      <c r="E958" s="10"/>
      <c r="F958" s="4"/>
      <c r="G958" s="6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spans="2:21" ht="15.75" customHeight="1">
      <c r="B959" s="4"/>
      <c r="C959" s="10"/>
      <c r="D959" s="10"/>
      <c r="E959" s="10"/>
      <c r="F959" s="4"/>
      <c r="G959" s="6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spans="2:21" ht="15.75" customHeight="1">
      <c r="B960" s="4"/>
      <c r="C960" s="10"/>
      <c r="D960" s="10"/>
      <c r="E960" s="10"/>
      <c r="F960" s="4"/>
      <c r="G960" s="6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spans="2:21" ht="15.75" customHeight="1">
      <c r="B961" s="4"/>
      <c r="C961" s="10"/>
      <c r="D961" s="10"/>
      <c r="E961" s="10"/>
      <c r="F961" s="4"/>
      <c r="G961" s="6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spans="2:21" ht="15.75" customHeight="1">
      <c r="B962" s="4"/>
      <c r="C962" s="10"/>
      <c r="D962" s="10"/>
      <c r="E962" s="10"/>
      <c r="F962" s="4"/>
      <c r="G962" s="6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spans="2:21" ht="15.75" customHeight="1">
      <c r="B963" s="4"/>
      <c r="C963" s="10"/>
      <c r="D963" s="10"/>
      <c r="E963" s="10"/>
      <c r="F963" s="4"/>
      <c r="G963" s="6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spans="2:21" ht="15.75" customHeight="1">
      <c r="B964" s="4"/>
      <c r="C964" s="10"/>
      <c r="D964" s="10"/>
      <c r="E964" s="10"/>
      <c r="F964" s="4"/>
      <c r="G964" s="6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spans="2:21" ht="15.75" customHeight="1">
      <c r="B965" s="4"/>
      <c r="C965" s="10"/>
      <c r="D965" s="10"/>
      <c r="E965" s="10"/>
      <c r="F965" s="4"/>
      <c r="G965" s="6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spans="2:21" ht="15.75" customHeight="1">
      <c r="B966" s="4"/>
      <c r="C966" s="10"/>
      <c r="D966" s="10"/>
      <c r="E966" s="10"/>
      <c r="F966" s="4"/>
      <c r="G966" s="6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spans="2:21" ht="15.75" customHeight="1">
      <c r="B967" s="4"/>
      <c r="C967" s="10"/>
      <c r="D967" s="10"/>
      <c r="E967" s="10"/>
      <c r="F967" s="4"/>
      <c r="G967" s="6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spans="2:21" ht="15.75" customHeight="1">
      <c r="B968" s="4"/>
      <c r="C968" s="10"/>
      <c r="D968" s="10"/>
      <c r="E968" s="10"/>
      <c r="F968" s="4"/>
      <c r="G968" s="6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spans="2:21" ht="15.75" customHeight="1">
      <c r="B969" s="4"/>
      <c r="C969" s="10"/>
      <c r="D969" s="10"/>
      <c r="E969" s="10"/>
      <c r="F969" s="4"/>
      <c r="G969" s="6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spans="2:21" ht="15.75" customHeight="1">
      <c r="B970" s="4"/>
      <c r="C970" s="10"/>
      <c r="D970" s="10"/>
      <c r="E970" s="10"/>
      <c r="F970" s="4"/>
      <c r="G970" s="6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spans="2:21" ht="15.75" customHeight="1">
      <c r="B971" s="4"/>
      <c r="C971" s="10"/>
      <c r="D971" s="10"/>
      <c r="E971" s="10"/>
      <c r="F971" s="4"/>
      <c r="G971" s="6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spans="2:21" ht="15.75" customHeight="1">
      <c r="B972" s="4"/>
      <c r="C972" s="10"/>
      <c r="D972" s="10"/>
      <c r="E972" s="10"/>
      <c r="F972" s="4"/>
      <c r="G972" s="6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spans="2:21" ht="15.75" customHeight="1">
      <c r="B973" s="4"/>
      <c r="C973" s="10"/>
      <c r="D973" s="10"/>
      <c r="E973" s="10"/>
      <c r="F973" s="4"/>
      <c r="G973" s="6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spans="2:21" ht="15.75" customHeight="1">
      <c r="B974" s="4"/>
      <c r="C974" s="10"/>
      <c r="D974" s="10"/>
      <c r="E974" s="10"/>
      <c r="F974" s="4"/>
      <c r="G974" s="6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spans="2:21" ht="15.75" customHeight="1">
      <c r="B975" s="4"/>
      <c r="C975" s="10"/>
      <c r="D975" s="10"/>
      <c r="E975" s="10"/>
      <c r="F975" s="4"/>
      <c r="G975" s="6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spans="2:21" ht="15.75" customHeight="1">
      <c r="B976" s="4"/>
      <c r="C976" s="10"/>
      <c r="D976" s="10"/>
      <c r="E976" s="10"/>
      <c r="F976" s="4"/>
      <c r="G976" s="6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spans="2:21" ht="15.75" customHeight="1">
      <c r="B977" s="4"/>
      <c r="C977" s="10"/>
      <c r="D977" s="10"/>
      <c r="E977" s="10"/>
      <c r="F977" s="4"/>
      <c r="G977" s="6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spans="2:21" ht="15.75" customHeight="1">
      <c r="B978" s="4"/>
      <c r="C978" s="10"/>
      <c r="D978" s="10"/>
      <c r="E978" s="10"/>
      <c r="F978" s="4"/>
      <c r="G978" s="6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spans="2:21" ht="15.75" customHeight="1">
      <c r="B979" s="4"/>
      <c r="C979" s="10"/>
      <c r="D979" s="10"/>
      <c r="E979" s="10"/>
      <c r="F979" s="4"/>
      <c r="G979" s="63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spans="2:21" ht="15.75" customHeight="1">
      <c r="B980" s="4"/>
      <c r="C980" s="10"/>
      <c r="D980" s="10"/>
      <c r="E980" s="10"/>
      <c r="F980" s="4"/>
      <c r="G980" s="63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spans="2:21" ht="15.75" customHeight="1">
      <c r="B981" s="4"/>
      <c r="C981" s="10"/>
      <c r="D981" s="10"/>
      <c r="E981" s="10"/>
      <c r="F981" s="4"/>
      <c r="G981" s="63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 spans="2:21" ht="15.75" customHeight="1">
      <c r="B982" s="4"/>
      <c r="C982" s="10"/>
      <c r="D982" s="10"/>
      <c r="E982" s="10"/>
      <c r="F982" s="4"/>
      <c r="G982" s="63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 spans="2:21" ht="15.75" customHeight="1">
      <c r="B983" s="4"/>
      <c r="C983" s="10"/>
      <c r="D983" s="10"/>
      <c r="E983" s="10"/>
      <c r="F983" s="4"/>
      <c r="G983" s="63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</sheetData>
  <pageMargins left="0.75" right="0.75" top="1" bottom="1" header="0.5" footer="0.5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E40B2-16BB-488E-B7D5-50F0759457C8}">
  <sheetPr>
    <tabColor rgb="FF92D050"/>
  </sheetPr>
  <dimension ref="B1:AC30"/>
  <sheetViews>
    <sheetView zoomScale="85" zoomScaleNormal="85" workbookViewId="0">
      <selection activeCell="D3" sqref="D3"/>
    </sheetView>
  </sheetViews>
  <sheetFormatPr defaultColWidth="9" defaultRowHeight="14.5"/>
  <cols>
    <col min="3" max="3" width="23.08984375" customWidth="1"/>
    <col min="4" max="4" width="15.08984375" bestFit="1" customWidth="1"/>
    <col min="5" max="5" width="12.90625" customWidth="1"/>
    <col min="6" max="7" width="14.36328125" customWidth="1"/>
    <col min="8" max="8" width="16.08984375" bestFit="1" customWidth="1"/>
    <col min="9" max="10" width="17.08984375" customWidth="1"/>
    <col min="11" max="11" width="23.08984375" customWidth="1"/>
    <col min="12" max="12" width="27" bestFit="1" customWidth="1"/>
    <col min="13" max="13" width="12.90625" customWidth="1"/>
    <col min="14" max="15" width="17.36328125" customWidth="1"/>
    <col min="18" max="18" width="11.08984375" customWidth="1"/>
    <col min="20" max="20" width="12.08984375" customWidth="1"/>
    <col min="21" max="21" width="12.90625" customWidth="1"/>
    <col min="22" max="22" width="11.08984375" customWidth="1"/>
    <col min="24" max="24" width="14.36328125" customWidth="1"/>
    <col min="25" max="25" width="14.90625" customWidth="1"/>
    <col min="26" max="26" width="16.08984375" customWidth="1"/>
    <col min="27" max="27" width="15.08984375" customWidth="1"/>
    <col min="28" max="28" width="10.36328125" customWidth="1"/>
    <col min="29" max="29" width="16.08984375" customWidth="1"/>
  </cols>
  <sheetData>
    <row r="1" spans="2:29">
      <c r="C1" t="s">
        <v>82</v>
      </c>
      <c r="D1">
        <v>24</v>
      </c>
    </row>
    <row r="2" spans="2:29">
      <c r="B2" s="85"/>
      <c r="C2" s="86"/>
    </row>
    <row r="3" spans="2:29" ht="15" thickBot="1">
      <c r="D3" t="s">
        <v>83</v>
      </c>
      <c r="E3" t="s">
        <v>24</v>
      </c>
      <c r="F3" t="s">
        <v>21</v>
      </c>
      <c r="G3" t="s">
        <v>24</v>
      </c>
      <c r="H3" t="s">
        <v>84</v>
      </c>
      <c r="I3" t="s">
        <v>85</v>
      </c>
      <c r="J3" t="s">
        <v>86</v>
      </c>
      <c r="K3" t="s">
        <v>87</v>
      </c>
      <c r="L3" t="s">
        <v>88</v>
      </c>
      <c r="M3" t="s">
        <v>89</v>
      </c>
      <c r="N3" t="s">
        <v>90</v>
      </c>
      <c r="O3" s="87" t="s">
        <v>91</v>
      </c>
      <c r="Q3" t="s">
        <v>92</v>
      </c>
      <c r="R3" s="88" t="s">
        <v>93</v>
      </c>
      <c r="S3" t="s">
        <v>94</v>
      </c>
      <c r="T3" s="88" t="s">
        <v>95</v>
      </c>
      <c r="U3" t="s">
        <v>96</v>
      </c>
      <c r="V3" s="88" t="s">
        <v>97</v>
      </c>
      <c r="W3" t="s">
        <v>98</v>
      </c>
      <c r="X3" s="88" t="s">
        <v>99</v>
      </c>
      <c r="Y3" t="s">
        <v>100</v>
      </c>
      <c r="Z3" s="88" t="s">
        <v>101</v>
      </c>
      <c r="AA3" t="s">
        <v>102</v>
      </c>
      <c r="AB3" t="s">
        <v>103</v>
      </c>
      <c r="AC3" t="s">
        <v>104</v>
      </c>
    </row>
    <row r="4" spans="2:29" ht="15" thickBot="1">
      <c r="C4" s="89" t="s">
        <v>105</v>
      </c>
      <c r="D4" s="223">
        <v>500000000</v>
      </c>
      <c r="E4" s="90">
        <v>15000000</v>
      </c>
      <c r="F4" s="90">
        <v>20000000</v>
      </c>
      <c r="G4" s="90">
        <v>2000000</v>
      </c>
      <c r="H4" s="90">
        <f>(D4-E4)+(F4*8.5%-G4)</f>
        <v>484700000</v>
      </c>
      <c r="I4" s="91">
        <f>$H$4*K4/100</f>
        <v>484700000</v>
      </c>
      <c r="J4" s="92">
        <v>1.2E-2</v>
      </c>
      <c r="K4">
        <v>100</v>
      </c>
      <c r="L4" s="93">
        <f>I4*$J$4</f>
        <v>5816400</v>
      </c>
      <c r="M4">
        <v>1</v>
      </c>
      <c r="N4" s="93">
        <f>L4</f>
        <v>5816400</v>
      </c>
      <c r="O4" s="94">
        <f>N4+AC4</f>
        <v>79106100</v>
      </c>
      <c r="Q4" s="91">
        <f t="shared" ref="Q4:Q9" si="0">$D$21*$E$21*$F$21*100</f>
        <v>40000.000000000007</v>
      </c>
      <c r="R4" s="95">
        <f t="shared" ref="R4:V4" si="1">Q4</f>
        <v>40000.000000000007</v>
      </c>
      <c r="S4" s="91">
        <f t="shared" ref="S4:S9" si="2">$D$22*$E$22*100</f>
        <v>60000</v>
      </c>
      <c r="T4" s="96">
        <f t="shared" si="1"/>
        <v>60000</v>
      </c>
      <c r="U4" s="91">
        <f>$E$23*I4*100</f>
        <v>242350</v>
      </c>
      <c r="V4" s="96">
        <f t="shared" si="1"/>
        <v>242350</v>
      </c>
      <c r="W4" s="91">
        <f>I4*$E$24*100</f>
        <v>242350</v>
      </c>
      <c r="X4" s="96">
        <f t="shared" ref="X4:AB4" si="3">W4</f>
        <v>242350</v>
      </c>
      <c r="Y4" s="91">
        <f>I4*$E$25*100</f>
        <v>36352500</v>
      </c>
      <c r="Z4" s="96">
        <f t="shared" si="3"/>
        <v>36352500</v>
      </c>
      <c r="AA4" s="91">
        <f t="shared" ref="AA4:AA9" si="4">I4*$E$26*100</f>
        <v>36352500</v>
      </c>
      <c r="AB4" s="96">
        <f t="shared" si="3"/>
        <v>36352500</v>
      </c>
      <c r="AC4" s="91">
        <f t="shared" ref="AC4:AC9" si="5">R4+T4+V4+X4+Z4+AB4</f>
        <v>73289700</v>
      </c>
    </row>
    <row r="5" spans="2:29" ht="15" thickBot="1">
      <c r="I5" s="91">
        <f t="shared" ref="I5:I9" si="6">$H$4*K5/100</f>
        <v>411995000</v>
      </c>
      <c r="J5" s="92">
        <v>2.0799999999999999E-2</v>
      </c>
      <c r="K5">
        <v>85</v>
      </c>
      <c r="L5" s="93">
        <f>I5*$J$4</f>
        <v>4943940</v>
      </c>
      <c r="M5">
        <v>2</v>
      </c>
      <c r="N5" s="93">
        <f>SUM(L4:L5)</f>
        <v>10760340</v>
      </c>
      <c r="O5" s="94">
        <f>N5+AC5</f>
        <v>146361285</v>
      </c>
      <c r="Q5" s="91">
        <f t="shared" si="0"/>
        <v>40000.000000000007</v>
      </c>
      <c r="R5" s="95">
        <f t="shared" ref="R5:V5" si="7">Q4+Q5</f>
        <v>80000.000000000015</v>
      </c>
      <c r="S5" s="91">
        <f t="shared" si="2"/>
        <v>60000</v>
      </c>
      <c r="T5" s="96">
        <f t="shared" si="7"/>
        <v>120000</v>
      </c>
      <c r="U5" s="91">
        <f t="shared" ref="U5:U9" si="8">$E$23*I5*100</f>
        <v>205997.50000000003</v>
      </c>
      <c r="V5" s="96">
        <f t="shared" si="7"/>
        <v>448347.5</v>
      </c>
      <c r="W5" s="91">
        <f t="shared" ref="W5:W9" si="9">I5*$E$24*100</f>
        <v>205997.50000000003</v>
      </c>
      <c r="X5" s="96">
        <f>W4+W5</f>
        <v>448347.5</v>
      </c>
      <c r="Y5" s="91">
        <f t="shared" ref="Y5:Y9" si="10">I5*$E$25*100</f>
        <v>30899625</v>
      </c>
      <c r="Z5" s="96">
        <f t="shared" ref="Z5:AB5" si="11">Y4+Y5</f>
        <v>67252125</v>
      </c>
      <c r="AA5" s="91">
        <f t="shared" si="4"/>
        <v>30899625</v>
      </c>
      <c r="AB5" s="96">
        <f t="shared" si="11"/>
        <v>67252125</v>
      </c>
      <c r="AC5" s="91">
        <f t="shared" si="5"/>
        <v>135600945</v>
      </c>
    </row>
    <row r="6" spans="2:29">
      <c r="I6" s="91">
        <f t="shared" si="6"/>
        <v>363525000</v>
      </c>
      <c r="K6">
        <v>75</v>
      </c>
      <c r="L6" s="93">
        <f t="shared" ref="L6:L9" si="12">I6*$J$4</f>
        <v>4362300</v>
      </c>
      <c r="M6">
        <v>3</v>
      </c>
      <c r="N6" s="93">
        <f>SUM(L4:L6)</f>
        <v>15122640</v>
      </c>
      <c r="O6" s="94">
        <f t="shared" ref="O6:O9" si="13">N6+AC6</f>
        <v>205715860</v>
      </c>
      <c r="Q6" s="91">
        <f t="shared" si="0"/>
        <v>40000.000000000007</v>
      </c>
      <c r="R6" s="95">
        <f t="shared" ref="R6:V6" si="14">SUM(Q4:Q6)</f>
        <v>120000.00000000003</v>
      </c>
      <c r="S6" s="91">
        <f t="shared" si="2"/>
        <v>60000</v>
      </c>
      <c r="T6" s="96">
        <f t="shared" si="14"/>
        <v>180000</v>
      </c>
      <c r="U6" s="91">
        <f t="shared" si="8"/>
        <v>181762.50000000003</v>
      </c>
      <c r="V6" s="96">
        <f t="shared" si="14"/>
        <v>630110</v>
      </c>
      <c r="W6" s="91">
        <f t="shared" si="9"/>
        <v>181762.50000000003</v>
      </c>
      <c r="X6" s="96">
        <f t="shared" ref="X6:AB6" si="15">SUM(W4:W6)</f>
        <v>630110</v>
      </c>
      <c r="Y6" s="91">
        <f t="shared" si="10"/>
        <v>27264375</v>
      </c>
      <c r="Z6" s="96">
        <f t="shared" si="15"/>
        <v>94516500</v>
      </c>
      <c r="AA6" s="91">
        <f t="shared" si="4"/>
        <v>27264375</v>
      </c>
      <c r="AB6" s="96">
        <f t="shared" si="15"/>
        <v>94516500</v>
      </c>
      <c r="AC6" s="91">
        <f t="shared" si="5"/>
        <v>190593220</v>
      </c>
    </row>
    <row r="7" spans="2:29">
      <c r="I7" s="91">
        <f t="shared" si="6"/>
        <v>315055000</v>
      </c>
      <c r="K7">
        <v>65</v>
      </c>
      <c r="L7" s="93">
        <f t="shared" si="12"/>
        <v>3780660</v>
      </c>
      <c r="M7">
        <v>4</v>
      </c>
      <c r="N7" s="93">
        <f>SUM(L4:L7)</f>
        <v>18903300</v>
      </c>
      <c r="O7" s="94">
        <f t="shared" si="13"/>
        <v>257169825</v>
      </c>
      <c r="Q7" s="91">
        <f t="shared" si="0"/>
        <v>40000.000000000007</v>
      </c>
      <c r="R7" s="95">
        <f t="shared" ref="R7:V7" si="16">SUM(Q4:Q7)</f>
        <v>160000.00000000003</v>
      </c>
      <c r="S7" s="91">
        <f t="shared" si="2"/>
        <v>60000</v>
      </c>
      <c r="T7" s="96">
        <f t="shared" si="16"/>
        <v>240000</v>
      </c>
      <c r="U7" s="91">
        <f t="shared" si="8"/>
        <v>157527.5</v>
      </c>
      <c r="V7" s="96">
        <f t="shared" si="16"/>
        <v>787637.5</v>
      </c>
      <c r="W7" s="91">
        <f t="shared" si="9"/>
        <v>157527.5</v>
      </c>
      <c r="X7" s="96">
        <f t="shared" ref="X7:AB7" si="17">SUM(W4:W7)</f>
        <v>787637.5</v>
      </c>
      <c r="Y7" s="91">
        <f t="shared" si="10"/>
        <v>23629125</v>
      </c>
      <c r="Z7" s="96">
        <f t="shared" si="17"/>
        <v>118145625</v>
      </c>
      <c r="AA7" s="91">
        <f t="shared" si="4"/>
        <v>23629125</v>
      </c>
      <c r="AB7" s="96">
        <f t="shared" si="17"/>
        <v>118145625</v>
      </c>
      <c r="AC7" s="91">
        <f t="shared" si="5"/>
        <v>238266525</v>
      </c>
    </row>
    <row r="8" spans="2:29">
      <c r="I8" s="91">
        <f t="shared" si="6"/>
        <v>266585000</v>
      </c>
      <c r="K8">
        <v>55</v>
      </c>
      <c r="L8" s="93">
        <f t="shared" si="12"/>
        <v>3199020</v>
      </c>
      <c r="M8">
        <v>5</v>
      </c>
      <c r="N8" s="93">
        <f>SUM(L4:L8)</f>
        <v>22102320</v>
      </c>
      <c r="O8" s="94">
        <f t="shared" si="13"/>
        <v>300723180</v>
      </c>
      <c r="Q8" s="91">
        <f t="shared" si="0"/>
        <v>40000.000000000007</v>
      </c>
      <c r="R8" s="95">
        <f t="shared" ref="R8:V8" si="18">SUM(Q4:Q8)</f>
        <v>200000.00000000003</v>
      </c>
      <c r="S8" s="91">
        <f t="shared" si="2"/>
        <v>60000</v>
      </c>
      <c r="T8" s="96">
        <f t="shared" si="18"/>
        <v>300000</v>
      </c>
      <c r="U8" s="91">
        <f t="shared" si="8"/>
        <v>133292.50000000003</v>
      </c>
      <c r="V8" s="96">
        <f t="shared" si="18"/>
        <v>920930</v>
      </c>
      <c r="W8" s="91">
        <f t="shared" si="9"/>
        <v>133292.50000000003</v>
      </c>
      <c r="X8" s="96">
        <f t="shared" ref="X8:AB8" si="19">SUM(W4:W8)</f>
        <v>920930</v>
      </c>
      <c r="Y8" s="91">
        <f t="shared" si="10"/>
        <v>19993875</v>
      </c>
      <c r="Z8" s="96">
        <f t="shared" si="19"/>
        <v>138139500</v>
      </c>
      <c r="AA8" s="91">
        <f t="shared" si="4"/>
        <v>19993875</v>
      </c>
      <c r="AB8" s="96">
        <f t="shared" si="19"/>
        <v>138139500</v>
      </c>
      <c r="AC8" s="91">
        <f t="shared" si="5"/>
        <v>278620860</v>
      </c>
    </row>
    <row r="9" spans="2:29">
      <c r="I9" s="91">
        <f t="shared" si="6"/>
        <v>266585000</v>
      </c>
      <c r="K9">
        <v>55</v>
      </c>
      <c r="L9" s="93">
        <f t="shared" si="12"/>
        <v>3199020</v>
      </c>
      <c r="M9">
        <v>6</v>
      </c>
      <c r="N9" s="93">
        <f>SUM(L4:L9)</f>
        <v>25301340</v>
      </c>
      <c r="O9" s="94">
        <f t="shared" si="13"/>
        <v>344276535</v>
      </c>
      <c r="Q9" s="91">
        <f t="shared" si="0"/>
        <v>40000.000000000007</v>
      </c>
      <c r="R9" s="95">
        <f t="shared" ref="R9:V9" si="20">SUM(Q4:Q9)</f>
        <v>240000.00000000003</v>
      </c>
      <c r="S9" s="91">
        <f t="shared" si="2"/>
        <v>60000</v>
      </c>
      <c r="T9" s="96">
        <f t="shared" si="20"/>
        <v>360000</v>
      </c>
      <c r="U9" s="91">
        <f t="shared" si="8"/>
        <v>133292.50000000003</v>
      </c>
      <c r="V9" s="96">
        <f t="shared" si="20"/>
        <v>1054222.5</v>
      </c>
      <c r="W9" s="91">
        <f t="shared" si="9"/>
        <v>133292.50000000003</v>
      </c>
      <c r="X9" s="96">
        <f t="shared" ref="X9:AB9" si="21">SUM(W4:W9)</f>
        <v>1054222.5</v>
      </c>
      <c r="Y9" s="91">
        <f t="shared" si="10"/>
        <v>19993875</v>
      </c>
      <c r="Z9" s="96">
        <f t="shared" si="21"/>
        <v>158133375</v>
      </c>
      <c r="AA9" s="91">
        <f t="shared" si="4"/>
        <v>19993875</v>
      </c>
      <c r="AB9" s="96">
        <f t="shared" si="21"/>
        <v>158133375</v>
      </c>
      <c r="AC9" s="91">
        <f t="shared" si="5"/>
        <v>318975195</v>
      </c>
    </row>
    <row r="10" spans="2:29">
      <c r="K10">
        <v>55</v>
      </c>
    </row>
    <row r="14" spans="2:29">
      <c r="C14" s="89" t="s">
        <v>106</v>
      </c>
      <c r="I14" s="97">
        <f>VLOOKUP(D1,M4:O9,3,TRUE)</f>
        <v>344276535</v>
      </c>
      <c r="L14" s="91"/>
    </row>
    <row r="15" spans="2:29">
      <c r="C15" s="89"/>
    </row>
    <row r="16" spans="2:29">
      <c r="C16" s="89" t="s">
        <v>107</v>
      </c>
      <c r="D16" t="s">
        <v>108</v>
      </c>
      <c r="E16" t="s">
        <v>86</v>
      </c>
      <c r="F16" t="s">
        <v>109</v>
      </c>
    </row>
    <row r="17" spans="3:11">
      <c r="D17" s="90">
        <v>25000000</v>
      </c>
      <c r="E17" s="98">
        <v>1.4999999999999999E-2</v>
      </c>
      <c r="F17" s="99">
        <f>D17*E17*D1</f>
        <v>9000000</v>
      </c>
      <c r="I17" s="100">
        <f>F17</f>
        <v>9000000</v>
      </c>
      <c r="K17" t="s">
        <v>110</v>
      </c>
    </row>
    <row r="18" spans="3:11">
      <c r="C18" s="89" t="s">
        <v>107</v>
      </c>
      <c r="D18" t="s">
        <v>108</v>
      </c>
      <c r="E18" t="s">
        <v>86</v>
      </c>
      <c r="K18" t="s">
        <v>111</v>
      </c>
    </row>
    <row r="19" spans="3:11">
      <c r="D19" s="90">
        <v>100000000</v>
      </c>
      <c r="E19" s="98">
        <v>5.0000000000000001E-3</v>
      </c>
      <c r="F19" s="99">
        <f>D19*E19*2</f>
        <v>1000000</v>
      </c>
      <c r="I19" s="101">
        <f>F19</f>
        <v>1000000</v>
      </c>
    </row>
    <row r="20" spans="3:11">
      <c r="D20" s="90"/>
      <c r="E20" s="98"/>
      <c r="F20" s="99"/>
      <c r="I20" s="101"/>
    </row>
    <row r="21" spans="3:11">
      <c r="C21" s="102" t="s">
        <v>112</v>
      </c>
      <c r="D21" s="90">
        <v>10000000</v>
      </c>
      <c r="E21" s="103">
        <v>1.0000000000000001E-5</v>
      </c>
      <c r="F21" s="99">
        <v>4</v>
      </c>
      <c r="I21" s="101"/>
    </row>
    <row r="22" spans="3:11">
      <c r="C22" s="102" t="s">
        <v>113</v>
      </c>
      <c r="D22" s="90">
        <v>12000000</v>
      </c>
      <c r="E22" s="103">
        <v>5.0000000000000002E-5</v>
      </c>
      <c r="F22" s="99"/>
      <c r="I22" s="101"/>
    </row>
    <row r="23" spans="3:11">
      <c r="C23" s="102" t="s">
        <v>114</v>
      </c>
      <c r="D23" s="90"/>
      <c r="E23" s="103">
        <v>5.0000000000000004E-6</v>
      </c>
      <c r="F23" s="99"/>
      <c r="I23" s="101"/>
    </row>
    <row r="24" spans="3:11">
      <c r="C24" s="102" t="s">
        <v>115</v>
      </c>
      <c r="D24" s="90"/>
      <c r="E24" s="103">
        <v>5.0000000000000004E-6</v>
      </c>
      <c r="F24" s="99"/>
      <c r="I24" s="101"/>
    </row>
    <row r="25" spans="3:11">
      <c r="C25" s="102" t="s">
        <v>116</v>
      </c>
      <c r="D25" s="90"/>
      <c r="E25" s="103">
        <v>7.5000000000000002E-4</v>
      </c>
      <c r="F25" s="99"/>
      <c r="I25" s="101"/>
    </row>
    <row r="26" spans="3:11">
      <c r="C26" s="102" t="s">
        <v>117</v>
      </c>
      <c r="D26" s="90"/>
      <c r="E26" s="103">
        <v>7.5000000000000002E-4</v>
      </c>
      <c r="F26" s="99"/>
      <c r="I26" s="101"/>
    </row>
    <row r="27" spans="3:11">
      <c r="D27" s="90"/>
      <c r="E27" s="98"/>
      <c r="F27" s="99"/>
      <c r="I27" s="101"/>
    </row>
    <row r="28" spans="3:11">
      <c r="D28" s="90"/>
      <c r="E28" s="98"/>
      <c r="F28" s="99"/>
      <c r="I28" s="101"/>
    </row>
    <row r="30" spans="3:11">
      <c r="C30" s="89" t="s">
        <v>118</v>
      </c>
      <c r="I30" s="104">
        <f>I14+I17+I19</f>
        <v>354276535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ACAFB-1630-470D-9969-415285FD4D9D}">
  <sheetPr>
    <tabColor rgb="FF92D050"/>
  </sheetPr>
  <dimension ref="B1:Z31"/>
  <sheetViews>
    <sheetView zoomScale="70" zoomScaleNormal="70" workbookViewId="0">
      <selection activeCell="E5" sqref="E5"/>
    </sheetView>
  </sheetViews>
  <sheetFormatPr defaultColWidth="9" defaultRowHeight="14.5"/>
  <cols>
    <col min="3" max="3" width="23.08984375" customWidth="1"/>
    <col min="4" max="4" width="18.90625" bestFit="1" customWidth="1"/>
    <col min="5" max="5" width="15.90625" bestFit="1" customWidth="1"/>
    <col min="6" max="7" width="14.36328125" customWidth="1"/>
    <col min="8" max="8" width="20.08984375" bestFit="1" customWidth="1"/>
    <col min="9" max="9" width="16.08984375" bestFit="1" customWidth="1"/>
    <col min="10" max="11" width="17.08984375" customWidth="1"/>
    <col min="12" max="12" width="23.08984375" customWidth="1"/>
    <col min="13" max="13" width="11" customWidth="1"/>
    <col min="14" max="14" width="12.90625" customWidth="1"/>
    <col min="15" max="16" width="17.36328125" customWidth="1"/>
    <col min="19" max="19" width="11.08984375" customWidth="1"/>
    <col min="21" max="21" width="12.08984375" customWidth="1"/>
    <col min="22" max="22" width="12.90625" customWidth="1"/>
    <col min="23" max="23" width="11.08984375" customWidth="1"/>
    <col min="25" max="25" width="14.36328125" customWidth="1"/>
    <col min="26" max="26" width="14.90625" customWidth="1"/>
    <col min="27" max="27" width="16.08984375" customWidth="1"/>
    <col min="28" max="28" width="15.08984375" customWidth="1"/>
    <col min="29" max="29" width="10.36328125" customWidth="1"/>
    <col min="30" max="30" width="16.08984375" customWidth="1"/>
  </cols>
  <sheetData>
    <row r="1" spans="2:26">
      <c r="C1" t="s">
        <v>82</v>
      </c>
      <c r="D1">
        <v>24</v>
      </c>
    </row>
    <row r="2" spans="2:26">
      <c r="C2" t="s">
        <v>119</v>
      </c>
    </row>
    <row r="3" spans="2:26">
      <c r="B3" s="85"/>
      <c r="C3" s="86"/>
    </row>
    <row r="4" spans="2:26" ht="15" thickBot="1">
      <c r="D4" t="s">
        <v>69</v>
      </c>
      <c r="E4" t="s">
        <v>84</v>
      </c>
      <c r="F4" t="s">
        <v>85</v>
      </c>
      <c r="G4" t="s">
        <v>86</v>
      </c>
      <c r="H4" t="s">
        <v>87</v>
      </c>
      <c r="I4" t="s">
        <v>88</v>
      </c>
      <c r="J4" t="s">
        <v>89</v>
      </c>
      <c r="K4" t="s">
        <v>90</v>
      </c>
      <c r="L4" s="87" t="s">
        <v>91</v>
      </c>
      <c r="N4" t="s">
        <v>92</v>
      </c>
      <c r="O4" s="88" t="s">
        <v>93</v>
      </c>
      <c r="P4" t="s">
        <v>94</v>
      </c>
      <c r="Q4" s="88" t="s">
        <v>95</v>
      </c>
      <c r="R4" t="s">
        <v>96</v>
      </c>
      <c r="S4" s="88" t="s">
        <v>97</v>
      </c>
      <c r="T4" t="s">
        <v>98</v>
      </c>
      <c r="U4" s="88" t="s">
        <v>99</v>
      </c>
      <c r="V4" t="s">
        <v>100</v>
      </c>
      <c r="W4" s="88" t="s">
        <v>101</v>
      </c>
      <c r="X4" t="s">
        <v>102</v>
      </c>
      <c r="Y4" t="s">
        <v>103</v>
      </c>
      <c r="Z4" t="s">
        <v>104</v>
      </c>
    </row>
    <row r="5" spans="2:26" ht="15" thickBot="1">
      <c r="C5" s="89" t="s">
        <v>105</v>
      </c>
      <c r="D5" s="223">
        <v>125000000</v>
      </c>
      <c r="E5" s="90">
        <f>(D5)+(D5*9%)</f>
        <v>136250000</v>
      </c>
      <c r="F5" s="91">
        <f t="shared" ref="F5:F10" si="0">$E$5*H5/100</f>
        <v>136250000</v>
      </c>
      <c r="G5" s="92">
        <v>1.2E-2</v>
      </c>
      <c r="H5">
        <v>100</v>
      </c>
      <c r="I5" s="93">
        <f t="shared" ref="I5:I10" si="1">F5*$G$5</f>
        <v>1635000</v>
      </c>
      <c r="J5">
        <v>1</v>
      </c>
      <c r="K5" s="93">
        <f>I5</f>
        <v>1635000</v>
      </c>
      <c r="L5" s="94">
        <f>K5+Z5</f>
        <v>22308750</v>
      </c>
      <c r="N5" s="91">
        <f t="shared" ref="N5:N10" si="2">$D$22*$E$22*$F$22*100</f>
        <v>40000.000000000007</v>
      </c>
      <c r="O5" s="95">
        <f t="shared" ref="O5:S5" si="3">N5</f>
        <v>40000.000000000007</v>
      </c>
      <c r="P5" s="91">
        <f t="shared" ref="P5:P10" si="4">$D$23*$E$23*100</f>
        <v>60000</v>
      </c>
      <c r="Q5" s="96">
        <f t="shared" si="3"/>
        <v>60000</v>
      </c>
      <c r="R5" s="91">
        <f>$E$24*F5*100</f>
        <v>68125</v>
      </c>
      <c r="S5" s="96">
        <f t="shared" si="3"/>
        <v>68125</v>
      </c>
      <c r="T5" s="91">
        <f>F5*$E$25*100</f>
        <v>68125</v>
      </c>
      <c r="U5" s="96">
        <f t="shared" ref="U5:Y5" si="5">T5</f>
        <v>68125</v>
      </c>
      <c r="V5" s="91">
        <f>F5*$E$26*100</f>
        <v>10218750</v>
      </c>
      <c r="W5" s="96">
        <f t="shared" si="5"/>
        <v>10218750</v>
      </c>
      <c r="X5" s="91">
        <f t="shared" ref="X5:X10" si="6">F5*$E$27*100</f>
        <v>10218750</v>
      </c>
      <c r="Y5" s="96">
        <f t="shared" si="5"/>
        <v>10218750</v>
      </c>
      <c r="Z5" s="91">
        <f t="shared" ref="Z5:Z10" si="7">O5+Q5+S5+U5+W5+Y5</f>
        <v>20673750</v>
      </c>
    </row>
    <row r="6" spans="2:26" ht="15" thickBot="1">
      <c r="F6" s="91">
        <f t="shared" si="0"/>
        <v>115812500</v>
      </c>
      <c r="G6" s="92">
        <v>2.0799999999999999E-2</v>
      </c>
      <c r="H6">
        <v>85</v>
      </c>
      <c r="I6" s="93">
        <f t="shared" si="1"/>
        <v>1389750</v>
      </c>
      <c r="J6">
        <v>2</v>
      </c>
      <c r="K6" s="93">
        <f>SUM(I5:I6)</f>
        <v>3024750</v>
      </c>
      <c r="L6" s="94">
        <f>K6+Z6</f>
        <v>41286187.5</v>
      </c>
      <c r="N6" s="91">
        <f t="shared" si="2"/>
        <v>40000.000000000007</v>
      </c>
      <c r="O6" s="95">
        <f>N5+N6</f>
        <v>80000.000000000015</v>
      </c>
      <c r="P6" s="91">
        <f t="shared" si="4"/>
        <v>60000</v>
      </c>
      <c r="Q6" s="96">
        <f>P5+P6</f>
        <v>120000</v>
      </c>
      <c r="R6" s="91">
        <f t="shared" ref="R6:R10" si="8">$E$24*F6*100</f>
        <v>57906.25</v>
      </c>
      <c r="S6" s="96">
        <f>R5+R6</f>
        <v>126031.25</v>
      </c>
      <c r="T6" s="91">
        <f t="shared" ref="T6:T10" si="9">F6*$E$25*100</f>
        <v>57906.25</v>
      </c>
      <c r="U6" s="96">
        <f>T5+T6</f>
        <v>126031.25</v>
      </c>
      <c r="V6" s="91">
        <f t="shared" ref="V6:V10" si="10">F6*$E$26*100</f>
        <v>8685937.5</v>
      </c>
      <c r="W6" s="96">
        <f>V5+V6</f>
        <v>18904687.5</v>
      </c>
      <c r="X6" s="91">
        <f t="shared" si="6"/>
        <v>8685937.5</v>
      </c>
      <c r="Y6" s="96">
        <f>X5+X6</f>
        <v>18904687.5</v>
      </c>
      <c r="Z6" s="91">
        <f t="shared" si="7"/>
        <v>38261437.5</v>
      </c>
    </row>
    <row r="7" spans="2:26">
      <c r="F7" s="91">
        <f t="shared" si="0"/>
        <v>102187500</v>
      </c>
      <c r="H7">
        <v>75</v>
      </c>
      <c r="I7" s="93">
        <f t="shared" si="1"/>
        <v>1226250</v>
      </c>
      <c r="J7">
        <v>3</v>
      </c>
      <c r="K7" s="93">
        <f>SUM(I5:I7)</f>
        <v>4251000</v>
      </c>
      <c r="L7" s="94">
        <f t="shared" ref="L7:L10" si="11">K7+Z7</f>
        <v>58042750</v>
      </c>
      <c r="N7" s="91">
        <f t="shared" si="2"/>
        <v>40000.000000000007</v>
      </c>
      <c r="O7" s="95">
        <f t="shared" ref="O7:S7" si="12">SUM(N5:N7)</f>
        <v>120000.00000000003</v>
      </c>
      <c r="P7" s="91">
        <f t="shared" si="4"/>
        <v>60000</v>
      </c>
      <c r="Q7" s="96">
        <f t="shared" si="12"/>
        <v>180000</v>
      </c>
      <c r="R7" s="91">
        <f t="shared" si="8"/>
        <v>51093.750000000007</v>
      </c>
      <c r="S7" s="96">
        <f t="shared" si="12"/>
        <v>177125</v>
      </c>
      <c r="T7" s="91">
        <f t="shared" si="9"/>
        <v>51093.750000000007</v>
      </c>
      <c r="U7" s="96">
        <f t="shared" ref="U7:Y7" si="13">SUM(T5:T7)</f>
        <v>177125</v>
      </c>
      <c r="V7" s="91">
        <f t="shared" si="10"/>
        <v>7664062.5</v>
      </c>
      <c r="W7" s="96">
        <f t="shared" si="13"/>
        <v>26568750</v>
      </c>
      <c r="X7" s="91">
        <f t="shared" si="6"/>
        <v>7664062.5</v>
      </c>
      <c r="Y7" s="96">
        <f t="shared" si="13"/>
        <v>26568750</v>
      </c>
      <c r="Z7" s="91">
        <f t="shared" si="7"/>
        <v>53791750</v>
      </c>
    </row>
    <row r="8" spans="2:26">
      <c r="F8" s="91">
        <f t="shared" si="0"/>
        <v>88562500</v>
      </c>
      <c r="H8">
        <v>65</v>
      </c>
      <c r="I8" s="93">
        <f t="shared" si="1"/>
        <v>1062750</v>
      </c>
      <c r="J8">
        <v>4</v>
      </c>
      <c r="K8" s="93">
        <f>SUM(I5:I8)</f>
        <v>5313750</v>
      </c>
      <c r="L8" s="94">
        <f t="shared" si="11"/>
        <v>72578437.5</v>
      </c>
      <c r="N8" s="91">
        <f t="shared" si="2"/>
        <v>40000.000000000007</v>
      </c>
      <c r="O8" s="95">
        <f t="shared" ref="O8:S8" si="14">SUM(N5:N8)</f>
        <v>160000.00000000003</v>
      </c>
      <c r="P8" s="91">
        <f t="shared" si="4"/>
        <v>60000</v>
      </c>
      <c r="Q8" s="96">
        <f t="shared" si="14"/>
        <v>240000</v>
      </c>
      <c r="R8" s="91">
        <f t="shared" si="8"/>
        <v>44281.250000000007</v>
      </c>
      <c r="S8" s="96">
        <f t="shared" si="14"/>
        <v>221406.25</v>
      </c>
      <c r="T8" s="91">
        <f t="shared" si="9"/>
        <v>44281.250000000007</v>
      </c>
      <c r="U8" s="96">
        <f t="shared" ref="U8:Y8" si="15">SUM(T5:T8)</f>
        <v>221406.25</v>
      </c>
      <c r="V8" s="91">
        <f t="shared" si="10"/>
        <v>6642187.5</v>
      </c>
      <c r="W8" s="96">
        <f t="shared" si="15"/>
        <v>33210937.5</v>
      </c>
      <c r="X8" s="91">
        <f t="shared" si="6"/>
        <v>6642187.5</v>
      </c>
      <c r="Y8" s="96">
        <f t="shared" si="15"/>
        <v>33210937.5</v>
      </c>
      <c r="Z8" s="91">
        <f t="shared" si="7"/>
        <v>67264687.5</v>
      </c>
    </row>
    <row r="9" spans="2:26">
      <c r="F9" s="91">
        <f t="shared" si="0"/>
        <v>74937500</v>
      </c>
      <c r="H9">
        <v>55</v>
      </c>
      <c r="I9" s="93">
        <f t="shared" si="1"/>
        <v>899250</v>
      </c>
      <c r="J9">
        <v>5</v>
      </c>
      <c r="K9" s="93">
        <f>SUM(I5:I9)</f>
        <v>6213000</v>
      </c>
      <c r="L9" s="94">
        <f t="shared" si="11"/>
        <v>84893250</v>
      </c>
      <c r="N9" s="91">
        <f t="shared" si="2"/>
        <v>40000.000000000007</v>
      </c>
      <c r="O9" s="95">
        <f t="shared" ref="O9:S9" si="16">SUM(N5:N9)</f>
        <v>200000.00000000003</v>
      </c>
      <c r="P9" s="91">
        <f t="shared" si="4"/>
        <v>60000</v>
      </c>
      <c r="Q9" s="96">
        <f t="shared" si="16"/>
        <v>300000</v>
      </c>
      <c r="R9" s="91">
        <f t="shared" si="8"/>
        <v>37468.750000000007</v>
      </c>
      <c r="S9" s="96">
        <f t="shared" si="16"/>
        <v>258875</v>
      </c>
      <c r="T9" s="91">
        <f t="shared" si="9"/>
        <v>37468.750000000007</v>
      </c>
      <c r="U9" s="96">
        <f t="shared" ref="U9:Y9" si="17">SUM(T5:T9)</f>
        <v>258875</v>
      </c>
      <c r="V9" s="91">
        <f t="shared" si="10"/>
        <v>5620312.5</v>
      </c>
      <c r="W9" s="96">
        <f t="shared" si="17"/>
        <v>38831250</v>
      </c>
      <c r="X9" s="91">
        <f t="shared" si="6"/>
        <v>5620312.5</v>
      </c>
      <c r="Y9" s="96">
        <f t="shared" si="17"/>
        <v>38831250</v>
      </c>
      <c r="Z9" s="91">
        <f t="shared" si="7"/>
        <v>78680250</v>
      </c>
    </row>
    <row r="10" spans="2:26">
      <c r="F10" s="91">
        <f t="shared" si="0"/>
        <v>74937500</v>
      </c>
      <c r="H10">
        <v>55</v>
      </c>
      <c r="I10" s="93">
        <f t="shared" si="1"/>
        <v>899250</v>
      </c>
      <c r="J10">
        <v>6</v>
      </c>
      <c r="K10" s="93">
        <f>SUM(I5:I10)</f>
        <v>7112250</v>
      </c>
      <c r="L10" s="94">
        <f t="shared" si="11"/>
        <v>97208062.5</v>
      </c>
      <c r="N10" s="91">
        <f t="shared" si="2"/>
        <v>40000.000000000007</v>
      </c>
      <c r="O10" s="95">
        <f t="shared" ref="O10:S10" si="18">SUM(N5:N10)</f>
        <v>240000.00000000003</v>
      </c>
      <c r="P10" s="91">
        <f t="shared" si="4"/>
        <v>60000</v>
      </c>
      <c r="Q10" s="96">
        <f t="shared" si="18"/>
        <v>360000</v>
      </c>
      <c r="R10" s="91">
        <f t="shared" si="8"/>
        <v>37468.750000000007</v>
      </c>
      <c r="S10" s="96">
        <f t="shared" si="18"/>
        <v>296343.75</v>
      </c>
      <c r="T10" s="91">
        <f t="shared" si="9"/>
        <v>37468.750000000007</v>
      </c>
      <c r="U10" s="96">
        <f t="shared" ref="U10:Y10" si="19">SUM(T5:T10)</f>
        <v>296343.75</v>
      </c>
      <c r="V10" s="91">
        <f t="shared" si="10"/>
        <v>5620312.5</v>
      </c>
      <c r="W10" s="96">
        <f t="shared" si="19"/>
        <v>44451562.5</v>
      </c>
      <c r="X10" s="91">
        <f t="shared" si="6"/>
        <v>5620312.5</v>
      </c>
      <c r="Y10" s="96">
        <f t="shared" si="19"/>
        <v>44451562.5</v>
      </c>
      <c r="Z10" s="91">
        <f t="shared" si="7"/>
        <v>90095812.5</v>
      </c>
    </row>
    <row r="11" spans="2:26">
      <c r="L11">
        <v>55</v>
      </c>
    </row>
    <row r="15" spans="2:26">
      <c r="C15" s="89" t="s">
        <v>106</v>
      </c>
      <c r="J15" s="97">
        <f>VLOOKUP(D1,J5:L10,3,TRUE)</f>
        <v>97208062.5</v>
      </c>
      <c r="M15" s="91"/>
    </row>
    <row r="16" spans="2:26">
      <c r="C16" s="89"/>
    </row>
    <row r="17" spans="3:12">
      <c r="C17" s="89" t="s">
        <v>107</v>
      </c>
      <c r="D17" t="s">
        <v>108</v>
      </c>
      <c r="E17" t="s">
        <v>86</v>
      </c>
      <c r="F17" t="s">
        <v>109</v>
      </c>
    </row>
    <row r="18" spans="3:12">
      <c r="D18" s="90">
        <v>25000000</v>
      </c>
      <c r="E18" s="98">
        <v>1.4999999999999999E-2</v>
      </c>
      <c r="F18" s="99">
        <f>D18*E18*D1</f>
        <v>9000000</v>
      </c>
      <c r="J18" s="100">
        <f>F18</f>
        <v>9000000</v>
      </c>
      <c r="L18" t="s">
        <v>110</v>
      </c>
    </row>
    <row r="19" spans="3:12">
      <c r="C19" s="89" t="s">
        <v>107</v>
      </c>
      <c r="D19" t="s">
        <v>108</v>
      </c>
      <c r="E19" t="s">
        <v>86</v>
      </c>
      <c r="L19" t="s">
        <v>111</v>
      </c>
    </row>
    <row r="20" spans="3:12">
      <c r="D20" s="90">
        <v>100000000</v>
      </c>
      <c r="E20" s="98">
        <v>5.0000000000000001E-3</v>
      </c>
      <c r="F20" s="99">
        <f>D20*E20*2</f>
        <v>1000000</v>
      </c>
      <c r="J20" s="101">
        <f>F20</f>
        <v>1000000</v>
      </c>
    </row>
    <row r="21" spans="3:12">
      <c r="D21" s="90"/>
      <c r="E21" s="98"/>
      <c r="F21" s="99"/>
      <c r="J21" s="101"/>
    </row>
    <row r="22" spans="3:12">
      <c r="C22" s="102" t="s">
        <v>112</v>
      </c>
      <c r="D22" s="90">
        <v>10000000</v>
      </c>
      <c r="E22" s="103">
        <v>1.0000000000000001E-5</v>
      </c>
      <c r="F22" s="99">
        <v>4</v>
      </c>
      <c r="J22" s="101"/>
    </row>
    <row r="23" spans="3:12">
      <c r="C23" s="102" t="s">
        <v>113</v>
      </c>
      <c r="D23" s="90">
        <v>12000000</v>
      </c>
      <c r="E23" s="103">
        <v>5.0000000000000002E-5</v>
      </c>
      <c r="F23" s="99"/>
      <c r="J23" s="101"/>
    </row>
    <row r="24" spans="3:12">
      <c r="C24" s="102" t="s">
        <v>114</v>
      </c>
      <c r="D24" s="90"/>
      <c r="E24" s="103">
        <v>5.0000000000000004E-6</v>
      </c>
      <c r="F24" s="99"/>
      <c r="J24" s="101"/>
    </row>
    <row r="25" spans="3:12">
      <c r="C25" s="102" t="s">
        <v>115</v>
      </c>
      <c r="D25" s="90"/>
      <c r="E25" s="103">
        <v>5.0000000000000004E-6</v>
      </c>
      <c r="F25" s="99"/>
      <c r="J25" s="101"/>
    </row>
    <row r="26" spans="3:12">
      <c r="C26" s="102" t="s">
        <v>116</v>
      </c>
      <c r="D26" s="90"/>
      <c r="E26" s="103">
        <v>7.5000000000000002E-4</v>
      </c>
      <c r="F26" s="99"/>
      <c r="J26" s="101"/>
    </row>
    <row r="27" spans="3:12">
      <c r="C27" s="102" t="s">
        <v>117</v>
      </c>
      <c r="D27" s="90"/>
      <c r="E27" s="103">
        <v>7.5000000000000002E-4</v>
      </c>
      <c r="F27" s="99"/>
      <c r="J27" s="101"/>
    </row>
    <row r="28" spans="3:12">
      <c r="D28" s="90"/>
      <c r="E28" s="98"/>
      <c r="F28" s="99"/>
      <c r="J28" s="101"/>
    </row>
    <row r="29" spans="3:12">
      <c r="D29" s="90"/>
      <c r="E29" s="98"/>
      <c r="F29" s="99"/>
      <c r="J29" s="101"/>
    </row>
    <row r="31" spans="3:12">
      <c r="C31" s="89" t="s">
        <v>118</v>
      </c>
      <c r="J31" s="104">
        <f>J15+J18+J20</f>
        <v>107208062.5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FFB98D-4DEA-448A-8B82-C31838FBC4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663A8D-9541-4E2A-89B7-8BD0906E8671}">
  <ds:schemaRefs>
    <ds:schemaRef ds:uri="http://schemas.microsoft.com/office/infopath/2007/PartnerControls"/>
    <ds:schemaRef ds:uri="http://purl.org/dc/dcmitype/"/>
    <ds:schemaRef ds:uri="a73fd218-8bca-4422-add3-bf5da46cbfd8"/>
    <ds:schemaRef ds:uri="http://www.w3.org/XML/1998/namespace"/>
    <ds:schemaRef ds:uri="http://schemas.microsoft.com/office/2006/documentManagement/types"/>
    <ds:schemaRef ds:uri="http://purl.org/dc/elements/1.1/"/>
    <ds:schemaRef ds:uri="http://purl.org/dc/terms/"/>
    <ds:schemaRef ds:uri="082b249c-3e96-4a7c-9ff2-21fd1dcff023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47BDE014-56B1-485A-98AA-ED9D9B6D67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ROA (New Car Fix)</vt:lpstr>
      <vt:lpstr>ROA (Used Car Fix)</vt:lpstr>
      <vt:lpstr>Sheet2</vt:lpstr>
      <vt:lpstr>ROA (New Car Fix old)</vt:lpstr>
      <vt:lpstr>ROA (Used Car Old)</vt:lpstr>
      <vt:lpstr>ROA (New Car)</vt:lpstr>
      <vt:lpstr>ROA (Used Car)</vt:lpstr>
      <vt:lpstr>Insurance New Car</vt:lpstr>
      <vt:lpstr>Insurance Used Car</vt:lpstr>
      <vt:lpstr>Budget Registration New Car</vt:lpstr>
      <vt:lpstr>Budget Registration Used Car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MOBIE-PC</dc:creator>
  <cp:keywords/>
  <dc:description/>
  <cp:lastModifiedBy>Diyan Ayu Farachwati</cp:lastModifiedBy>
  <cp:revision/>
  <dcterms:created xsi:type="dcterms:W3CDTF">2023-07-03T04:25:00Z</dcterms:created>
  <dcterms:modified xsi:type="dcterms:W3CDTF">2024-01-12T07:26:42Z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89A59621BB6E457992A19D396B89BDD9</vt:lpwstr>
  </property>
  <property fmtid="{D5CDD505-2E9C-101B-9397-08002B2CF9AE}" pid="3" name="KSOProductBuildVer">
    <vt:lpwstr>1033-12.2.0.13266</vt:lpwstr>
  </property>
  <property fmtid="{D5CDD505-2E9C-101B-9397-08002B2CF9AE}" pid="4" name="ContentTypeId">
    <vt:lpwstr>0x010100CC48E16567E1D34D8B0907037ED2122D</vt:lpwstr>
  </property>
  <property fmtid="{D5CDD505-2E9C-101B-9397-08002B2CF9AE}" pid="5" name="MediaServiceImageTags">
    <vt:lpwstr/>
  </property>
</Properties>
</file>