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o Budi\Downloads\"/>
    </mc:Choice>
  </mc:AlternateContent>
  <xr:revisionPtr revIDLastSave="0" documentId="13_ncr:1_{37F1CAB1-0A1E-4DAE-BAEB-025198E3B6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A" sheetId="6" r:id="rId1"/>
    <sheet name="budget maintenance" sheetId="2" r:id="rId2"/>
    <sheet name="budget insurance" sheetId="7" r:id="rId3"/>
    <sheet name="budget Repl-Reg" sheetId="3" r:id="rId4"/>
    <sheet name="change due date " sheetId="4" r:id="rId5"/>
    <sheet name="Procurement " sheetId="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ccout">[1]ACCOUNT!$A$1:$B$65536</definedName>
    <definedName name="copy">[2]不動産計画入力!#REF!</definedName>
    <definedName name="HINSYU" localSheetId="0">#REF!</definedName>
    <definedName name="NOOOOO">[3]新規社用資産!#REF!</definedName>
    <definedName name="OOOI">[3]新規社用資産!#REF!</definedName>
    <definedName name="RECOM">[1]DEFINITION!$B$3</definedName>
    <definedName name="TEST" localSheetId="0">#REF!</definedName>
    <definedName name="yaa">#REF!</definedName>
    <definedName name="YES">#REF!</definedName>
    <definedName name="その他資産_計画値入力" localSheetId="0">[4]その他資産入力!#REF!</definedName>
    <definedName name="のれん" localSheetId="0">#REF!</definedName>
    <definedName name="ラダー検収済みクリア">[4]既存ラダーデータ_検収済み!$G$5:$BN$155,[4]既存ラダーデータ_検収済み!$G$159:$BN$206</definedName>
    <definedName name="不動産検収実績率Start" localSheetId="0">[2]不動産計画入力!#REF!</definedName>
    <definedName name="借入金CF" localSheetId="0">#REF!</definedName>
    <definedName name="借入金ヘッダ" localSheetId="0">#REF!</definedName>
    <definedName name="再リース展開_満了計画_会計" localSheetId="0">[3]再リース_展開!#REF!</definedName>
    <definedName name="再リース展開_満了計画_見込" localSheetId="0">[3]再リース_展開!#REF!</definedName>
    <definedName name="出力ALM_運用シナリオ_ファイル" localSheetId="0">[4]ユーザー定義!#REF!</definedName>
    <definedName name="出力ALM_金利シナリオ_ファイル" localSheetId="0">[4]ユーザー定義!#REF!</definedName>
    <definedName name="剰余金_基準月更新">[5]その他負債・資本金入力!$F$33</definedName>
    <definedName name="半期CLEAR">[6]半期集約結果!$F$5:$O$321,[6]半期集約結果!$BT$5:$CA$102,[6]半期集約結果!$EG$5:$FV$97</definedName>
    <definedName name="四半期CLEAR">[6]四半期集約結果!$F$5:$Y$321,[6]四半期集約結果!$BT$5:$CM$102,[6]四半期集約結果!$EG$5:$EZ$97</definedName>
    <definedName name="年度CLEAR">[6]年度集約結果!$F$5:$J$321,[6]年度集約結果!$BT$5:$BX$102,[6]年度集約結果!$EG$5:$EK$97</definedName>
    <definedName name="新規取組金利_クリア">[4]新規取組金利!$D$5:$BL$24,[4]新規取組金利!$D$64:$BL$73,[4]新規取組金利!$D$78:$BL$78,[4]新規取組金利!$D$82:$BL$91,[4]新規取組金利!$D$95:$BL$103,[4]新規取組金利!$D$192:$BL$199,[4]新規取組金利!$D$214:$BL$216</definedName>
    <definedName name="新規社用資産_TEMP" localSheetId="0">[3]新規社用資産!#REF!</definedName>
    <definedName name="新規運用計画_クリア">[4]新規取組運用!$C$3:$BJ$69,[4]新規取組運用!$C$71:$BJ$80,[4]新規取組運用!$C$83:$BJ$83,[4]新規取組運用!$C$97:$BJ$97,[4]新規取組運用!$C$111:$BJ$111,[4]新規取組運用!$C$125:$BJ$125,[4]新規取組運用!$C$153:$BJ$153,[4]新規取組運用!$C$181:$BJ$181,[4]新規取組運用!$C$139:$BJ$139,[4]新規取組運用!$C$167:$BJ$167,[4]新規取組運用!$C$202:$BJ$205</definedName>
    <definedName name="社用資産_新規" localSheetId="0">[3]新規社用資産!#REF!</definedName>
    <definedName name="追加商品分運用スプレッド" localSheetId="0">[4]金利マトリックス!#REF!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6" l="1"/>
  <c r="C34" i="6"/>
  <c r="C8" i="6"/>
  <c r="C30" i="6" s="1"/>
  <c r="C42" i="6"/>
  <c r="C54" i="6"/>
  <c r="E3" i="5"/>
  <c r="G3" i="5" s="1"/>
  <c r="E26" i="4"/>
  <c r="D26" i="4"/>
  <c r="F26" i="4" s="1"/>
  <c r="C15" i="4"/>
  <c r="I14" i="4"/>
  <c r="I13" i="4"/>
  <c r="I12" i="4"/>
  <c r="I11" i="4"/>
  <c r="I10" i="4"/>
  <c r="I9" i="4"/>
  <c r="I8" i="4"/>
  <c r="I6" i="4"/>
  <c r="I4" i="4"/>
  <c r="F4" i="4"/>
  <c r="E4" i="4"/>
  <c r="D4" i="4"/>
  <c r="I3" i="4"/>
  <c r="J4" i="3"/>
  <c r="F16" i="7"/>
  <c r="I16" i="7" s="1"/>
  <c r="F14" i="7"/>
  <c r="I14" i="7" s="1"/>
  <c r="Q9" i="7"/>
  <c r="O9" i="7"/>
  <c r="Q8" i="7"/>
  <c r="O8" i="7"/>
  <c r="Q7" i="7"/>
  <c r="O7" i="7"/>
  <c r="Q6" i="7"/>
  <c r="O6" i="7"/>
  <c r="Q5" i="7"/>
  <c r="O5" i="7"/>
  <c r="Q4" i="7"/>
  <c r="O4" i="7"/>
  <c r="F4" i="7"/>
  <c r="BT53" i="2"/>
  <c r="BH53" i="2"/>
  <c r="AV53" i="2"/>
  <c r="AJ53" i="2"/>
  <c r="I44" i="2"/>
  <c r="I43" i="2"/>
  <c r="J43" i="2" s="1"/>
  <c r="I42" i="2"/>
  <c r="J42" i="2" s="1"/>
  <c r="I41" i="2"/>
  <c r="J41" i="2" s="1"/>
  <c r="I40" i="2"/>
  <c r="J40" i="2" s="1"/>
  <c r="I39" i="2"/>
  <c r="J39" i="2" s="1"/>
  <c r="I38" i="2"/>
  <c r="J38" i="2" s="1"/>
  <c r="I37" i="2"/>
  <c r="J37" i="2" s="1"/>
  <c r="I36" i="2"/>
  <c r="J36" i="2" s="1"/>
  <c r="I35" i="2"/>
  <c r="J35" i="2" s="1"/>
  <c r="I34" i="2"/>
  <c r="J34" i="2" s="1"/>
  <c r="I33" i="2"/>
  <c r="J33" i="2" s="1"/>
  <c r="I32" i="2"/>
  <c r="J32" i="2" s="1"/>
  <c r="I31" i="2"/>
  <c r="J31" i="2" s="1"/>
  <c r="I30" i="2"/>
  <c r="J30" i="2" s="1"/>
  <c r="I29" i="2"/>
  <c r="J29" i="2" s="1"/>
  <c r="I28" i="2"/>
  <c r="J28" i="2" s="1"/>
  <c r="I27" i="2"/>
  <c r="J27" i="2" s="1"/>
  <c r="I26" i="2"/>
  <c r="J26" i="2" s="1"/>
  <c r="I25" i="2"/>
  <c r="J25" i="2" s="1"/>
  <c r="I24" i="2"/>
  <c r="J24" i="2" s="1"/>
  <c r="I23" i="2"/>
  <c r="J23" i="2" s="1"/>
  <c r="I22" i="2"/>
  <c r="J22" i="2" s="1"/>
  <c r="I21" i="2"/>
  <c r="J21" i="2" s="1"/>
  <c r="I20" i="2"/>
  <c r="J20" i="2" s="1"/>
  <c r="I19" i="2"/>
  <c r="J19" i="2" s="1"/>
  <c r="I18" i="2"/>
  <c r="J18" i="2" s="1"/>
  <c r="I17" i="2"/>
  <c r="J17" i="2" s="1"/>
  <c r="I16" i="2"/>
  <c r="J16" i="2" s="1"/>
  <c r="I15" i="2"/>
  <c r="J15" i="2" s="1"/>
  <c r="I14" i="2"/>
  <c r="J14" i="2" s="1"/>
  <c r="I13" i="2"/>
  <c r="J13" i="2" s="1"/>
  <c r="I12" i="2"/>
  <c r="J12" i="2" s="1"/>
  <c r="I11" i="2"/>
  <c r="J11" i="2" s="1"/>
  <c r="I10" i="2"/>
  <c r="J10" i="2" s="1"/>
  <c r="I9" i="2"/>
  <c r="J9" i="2" s="1"/>
  <c r="I8" i="2"/>
  <c r="J8" i="2" s="1"/>
  <c r="I7" i="2"/>
  <c r="J7" i="2" s="1"/>
  <c r="I6" i="2"/>
  <c r="J6" i="2" s="1"/>
  <c r="L5" i="2"/>
  <c r="Y3" i="2"/>
  <c r="C1" i="2"/>
  <c r="C65" i="6"/>
  <c r="C63" i="6"/>
  <c r="F45" i="6"/>
  <c r="I41" i="6"/>
  <c r="F39" i="6"/>
  <c r="I39" i="6" s="1"/>
  <c r="D34" i="6"/>
  <c r="C32" i="6"/>
  <c r="L31" i="6"/>
  <c r="L29" i="6"/>
  <c r="G27" i="6"/>
  <c r="F27" i="6"/>
  <c r="F19" i="6"/>
  <c r="C17" i="6"/>
  <c r="F7" i="6"/>
  <c r="C7" i="6"/>
  <c r="I6" i="6" s="1"/>
  <c r="F2" i="6"/>
  <c r="G54" i="6" l="1"/>
  <c r="D54" i="6"/>
  <c r="E54" i="6" s="1"/>
  <c r="H14" i="6"/>
  <c r="C14" i="6"/>
  <c r="C69" i="6"/>
  <c r="C27" i="6"/>
  <c r="E17" i="6"/>
  <c r="E21" i="6"/>
  <c r="H21" i="6" s="1"/>
  <c r="E25" i="6"/>
  <c r="H25" i="6" s="1"/>
  <c r="C51" i="6"/>
  <c r="G32" i="6"/>
  <c r="F32" i="6"/>
  <c r="G63" i="6"/>
  <c r="D63" i="6"/>
  <c r="E63" i="6" s="1"/>
  <c r="G65" i="6"/>
  <c r="D65" i="6"/>
  <c r="E65" i="6" s="1"/>
  <c r="BU3" i="2"/>
  <c r="BI3" i="2"/>
  <c r="AW3" i="2"/>
  <c r="AK3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J44" i="2"/>
  <c r="G9" i="7"/>
  <c r="G8" i="7"/>
  <c r="G7" i="7"/>
  <c r="G6" i="7"/>
  <c r="G5" i="7"/>
  <c r="G4" i="7"/>
  <c r="P9" i="7"/>
  <c r="P8" i="7"/>
  <c r="P7" i="7"/>
  <c r="P6" i="7"/>
  <c r="P5" i="7"/>
  <c r="P4" i="7"/>
  <c r="R9" i="7"/>
  <c r="R8" i="7"/>
  <c r="R7" i="7"/>
  <c r="R6" i="7"/>
  <c r="R5" i="7"/>
  <c r="R4" i="7"/>
  <c r="L9" i="3"/>
  <c r="M9" i="3" s="1"/>
  <c r="L7" i="3"/>
  <c r="M7" i="3" s="1"/>
  <c r="D17" i="4"/>
  <c r="D15" i="4"/>
  <c r="I5" i="4"/>
  <c r="I17" i="4" s="1"/>
  <c r="I19" i="4" s="1"/>
  <c r="I3" i="5"/>
  <c r="H3" i="5"/>
  <c r="J3" i="5" s="1"/>
  <c r="H32" i="6" l="1"/>
  <c r="C61" i="6"/>
  <c r="I37" i="6"/>
  <c r="D37" i="6"/>
  <c r="C64" i="6"/>
  <c r="I40" i="6"/>
  <c r="D40" i="6"/>
  <c r="Y4" i="7"/>
  <c r="W4" i="7"/>
  <c r="U4" i="7"/>
  <c r="S4" i="7"/>
  <c r="J4" i="7"/>
  <c r="Y5" i="7"/>
  <c r="W5" i="7"/>
  <c r="U5" i="7"/>
  <c r="S5" i="7"/>
  <c r="J5" i="7"/>
  <c r="Y6" i="7"/>
  <c r="W6" i="7"/>
  <c r="U6" i="7"/>
  <c r="S6" i="7"/>
  <c r="J6" i="7"/>
  <c r="Y7" i="7"/>
  <c r="W7" i="7"/>
  <c r="U7" i="7"/>
  <c r="S7" i="7"/>
  <c r="J7" i="7"/>
  <c r="Y8" i="7"/>
  <c r="W8" i="7"/>
  <c r="U8" i="7"/>
  <c r="S8" i="7"/>
  <c r="J8" i="7"/>
  <c r="Y9" i="7"/>
  <c r="W9" i="7"/>
  <c r="U9" i="7"/>
  <c r="S9" i="7"/>
  <c r="J9" i="7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45" i="2" s="1"/>
  <c r="M49" i="2" s="1"/>
  <c r="M50" i="2" s="1"/>
  <c r="M51" i="2" s="1"/>
  <c r="M52" i="2" s="1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45" i="2" s="1"/>
  <c r="N49" i="2" s="1"/>
  <c r="N50" i="2" s="1"/>
  <c r="N51" i="2" s="1"/>
  <c r="N52" i="2" s="1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45" i="2" s="1"/>
  <c r="O49" i="2" s="1"/>
  <c r="O50" i="2" s="1"/>
  <c r="O51" i="2" s="1"/>
  <c r="O52" i="2" s="1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45" i="2" s="1"/>
  <c r="P49" i="2" s="1"/>
  <c r="P50" i="2" s="1"/>
  <c r="P51" i="2" s="1"/>
  <c r="P52" i="2" s="1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45" i="2" s="1"/>
  <c r="Q49" i="2" s="1"/>
  <c r="Q50" i="2" s="1"/>
  <c r="Q51" i="2" s="1"/>
  <c r="Q52" i="2" s="1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45" i="2" s="1"/>
  <c r="R49" i="2" s="1"/>
  <c r="R50" i="2" s="1"/>
  <c r="R51" i="2" s="1"/>
  <c r="R52" i="2" s="1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45" i="2" s="1"/>
  <c r="S49" i="2" s="1"/>
  <c r="S50" i="2" s="1"/>
  <c r="S51" i="2" s="1"/>
  <c r="S52" i="2" s="1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45" i="2" s="1"/>
  <c r="T49" i="2" s="1"/>
  <c r="T50" i="2" s="1"/>
  <c r="T51" i="2" s="1"/>
  <c r="T52" i="2" s="1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45" i="2" s="1"/>
  <c r="U49" i="2" s="1"/>
  <c r="U50" i="2" s="1"/>
  <c r="U51" i="2" s="1"/>
  <c r="U52" i="2" s="1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45" i="2" s="1"/>
  <c r="V49" i="2" s="1"/>
  <c r="V50" i="2" s="1"/>
  <c r="V51" i="2" s="1"/>
  <c r="V52" i="2" s="1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45" i="2" s="1"/>
  <c r="W49" i="2" s="1"/>
  <c r="W50" i="2" s="1"/>
  <c r="W51" i="2" s="1"/>
  <c r="W52" i="2" s="1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45" i="2" s="1"/>
  <c r="X49" i="2" s="1"/>
  <c r="X50" i="2" s="1"/>
  <c r="X51" i="2" s="1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45" i="2" s="1"/>
  <c r="Y49" i="2" s="1"/>
  <c r="Y50" i="2" s="1"/>
  <c r="Y51" i="2" s="1"/>
  <c r="Y52" i="2" s="1"/>
  <c r="Z43" i="2"/>
  <c r="Z42" i="2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45" i="2" s="1"/>
  <c r="Z49" i="2" s="1"/>
  <c r="Z50" i="2" s="1"/>
  <c r="Z51" i="2" s="1"/>
  <c r="Z52" i="2" s="1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45" i="2" s="1"/>
  <c r="AA49" i="2" s="1"/>
  <c r="AA50" i="2" s="1"/>
  <c r="AA51" i="2" s="1"/>
  <c r="AA52" i="2" s="1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45" i="2" s="1"/>
  <c r="AB49" i="2" s="1"/>
  <c r="AB50" i="2" s="1"/>
  <c r="AB51" i="2" s="1"/>
  <c r="AB52" i="2" s="1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45" i="2" s="1"/>
  <c r="AC49" i="2" s="1"/>
  <c r="AC50" i="2" s="1"/>
  <c r="AC51" i="2" s="1"/>
  <c r="AC52" i="2" s="1"/>
  <c r="AD43" i="2"/>
  <c r="AD42" i="2"/>
  <c r="AD41" i="2"/>
  <c r="AD40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6" i="2"/>
  <c r="AD45" i="2" s="1"/>
  <c r="AD49" i="2" s="1"/>
  <c r="AD50" i="2" s="1"/>
  <c r="AD51" i="2" s="1"/>
  <c r="AD52" i="2" s="1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45" i="2" s="1"/>
  <c r="AE49" i="2" s="1"/>
  <c r="AE50" i="2" s="1"/>
  <c r="AE51" i="2" s="1"/>
  <c r="AE52" i="2" s="1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45" i="2" s="1"/>
  <c r="AF49" i="2" s="1"/>
  <c r="AF50" i="2" s="1"/>
  <c r="AF51" i="2" s="1"/>
  <c r="AF52" i="2" s="1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45" i="2" s="1"/>
  <c r="AG49" i="2" s="1"/>
  <c r="AG50" i="2" s="1"/>
  <c r="AG51" i="2" s="1"/>
  <c r="AG52" i="2" s="1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45" i="2" s="1"/>
  <c r="AH49" i="2" s="1"/>
  <c r="AH50" i="2" s="1"/>
  <c r="AH51" i="2" s="1"/>
  <c r="AH52" i="2" s="1"/>
  <c r="AI43" i="2"/>
  <c r="AI42" i="2"/>
  <c r="AI41" i="2"/>
  <c r="AI40" i="2"/>
  <c r="AI39" i="2"/>
  <c r="AI38" i="2"/>
  <c r="AI37" i="2"/>
  <c r="AI36" i="2"/>
  <c r="AI35" i="2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45" i="2" s="1"/>
  <c r="AI49" i="2" s="1"/>
  <c r="AI50" i="2" s="1"/>
  <c r="AI51" i="2" s="1"/>
  <c r="AI52" i="2" s="1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45" i="2" s="1"/>
  <c r="AJ49" i="2" s="1"/>
  <c r="AJ50" i="2" s="1"/>
  <c r="AJ51" i="2" s="1"/>
  <c r="AK43" i="2"/>
  <c r="AK42" i="2"/>
  <c r="AK41" i="2"/>
  <c r="AK40" i="2"/>
  <c r="AK39" i="2"/>
  <c r="AK38" i="2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45" i="2" s="1"/>
  <c r="AK49" i="2" s="1"/>
  <c r="AK50" i="2" s="1"/>
  <c r="AK51" i="2" s="1"/>
  <c r="AK52" i="2" s="1"/>
  <c r="AL43" i="2"/>
  <c r="AL42" i="2"/>
  <c r="AL41" i="2"/>
  <c r="AL40" i="2"/>
  <c r="AL39" i="2"/>
  <c r="AL38" i="2"/>
  <c r="AL37" i="2"/>
  <c r="AL36" i="2"/>
  <c r="AL35" i="2"/>
  <c r="AL34" i="2"/>
  <c r="AL33" i="2"/>
  <c r="AL32" i="2"/>
  <c r="AL31" i="2"/>
  <c r="AL30" i="2"/>
  <c r="AL29" i="2"/>
  <c r="AL28" i="2"/>
  <c r="AL27" i="2"/>
  <c r="AL26" i="2"/>
  <c r="AL25" i="2"/>
  <c r="AL24" i="2"/>
  <c r="AL23" i="2"/>
  <c r="AL2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45" i="2" s="1"/>
  <c r="AL49" i="2" s="1"/>
  <c r="AL50" i="2" s="1"/>
  <c r="AL51" i="2" s="1"/>
  <c r="AL52" i="2" s="1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45" i="2" s="1"/>
  <c r="AM49" i="2" s="1"/>
  <c r="AM50" i="2" s="1"/>
  <c r="AM51" i="2" s="1"/>
  <c r="AM52" i="2" s="1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45" i="2" s="1"/>
  <c r="AN49" i="2" s="1"/>
  <c r="AN50" i="2" s="1"/>
  <c r="AN51" i="2" s="1"/>
  <c r="AN52" i="2" s="1"/>
  <c r="AO43" i="2"/>
  <c r="AO42" i="2"/>
  <c r="AO41" i="2"/>
  <c r="AO40" i="2"/>
  <c r="AO39" i="2"/>
  <c r="AO38" i="2"/>
  <c r="AO37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O23" i="2"/>
  <c r="AO2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45" i="2" s="1"/>
  <c r="AO49" i="2" s="1"/>
  <c r="AO50" i="2" s="1"/>
  <c r="AO51" i="2" s="1"/>
  <c r="AO52" i="2" s="1"/>
  <c r="AP43" i="2"/>
  <c r="AP42" i="2"/>
  <c r="AP41" i="2"/>
  <c r="AP40" i="2"/>
  <c r="AP39" i="2"/>
  <c r="AP38" i="2"/>
  <c r="AP37" i="2"/>
  <c r="AP36" i="2"/>
  <c r="AP35" i="2"/>
  <c r="AP34" i="2"/>
  <c r="AP33" i="2"/>
  <c r="AP32" i="2"/>
  <c r="AP31" i="2"/>
  <c r="AP30" i="2"/>
  <c r="AP29" i="2"/>
  <c r="AP28" i="2"/>
  <c r="AP27" i="2"/>
  <c r="AP26" i="2"/>
  <c r="AP25" i="2"/>
  <c r="AP24" i="2"/>
  <c r="AP23" i="2"/>
  <c r="AP22" i="2"/>
  <c r="AP21" i="2"/>
  <c r="AP20" i="2"/>
  <c r="AP19" i="2"/>
  <c r="AP18" i="2"/>
  <c r="AP17" i="2"/>
  <c r="AP16" i="2"/>
  <c r="AP15" i="2"/>
  <c r="AP14" i="2"/>
  <c r="AP13" i="2"/>
  <c r="AP12" i="2"/>
  <c r="AP11" i="2"/>
  <c r="AP10" i="2"/>
  <c r="AP9" i="2"/>
  <c r="AP8" i="2"/>
  <c r="AP7" i="2"/>
  <c r="AP6" i="2"/>
  <c r="AP45" i="2" s="1"/>
  <c r="AP49" i="2" s="1"/>
  <c r="AP50" i="2" s="1"/>
  <c r="AP51" i="2" s="1"/>
  <c r="AP52" i="2" s="1"/>
  <c r="AQ43" i="2"/>
  <c r="AQ42" i="2"/>
  <c r="AQ41" i="2"/>
  <c r="AQ40" i="2"/>
  <c r="AQ39" i="2"/>
  <c r="AQ38" i="2"/>
  <c r="AQ37" i="2"/>
  <c r="AQ36" i="2"/>
  <c r="AQ35" i="2"/>
  <c r="AQ34" i="2"/>
  <c r="AQ33" i="2"/>
  <c r="AQ32" i="2"/>
  <c r="AQ31" i="2"/>
  <c r="AQ30" i="2"/>
  <c r="AQ29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AQ45" i="2" s="1"/>
  <c r="AQ49" i="2" s="1"/>
  <c r="AQ50" i="2" s="1"/>
  <c r="AQ51" i="2" s="1"/>
  <c r="AQ52" i="2" s="1"/>
  <c r="AR43" i="2"/>
  <c r="AR42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45" i="2" s="1"/>
  <c r="AR49" i="2" s="1"/>
  <c r="AR50" i="2" s="1"/>
  <c r="AR51" i="2" s="1"/>
  <c r="AR52" i="2" s="1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45" i="2" s="1"/>
  <c r="AS49" i="2" s="1"/>
  <c r="AS50" i="2" s="1"/>
  <c r="AS51" i="2" s="1"/>
  <c r="AS52" i="2" s="1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45" i="2" s="1"/>
  <c r="AT49" i="2" s="1"/>
  <c r="AT50" i="2" s="1"/>
  <c r="AT51" i="2" s="1"/>
  <c r="AT52" i="2" s="1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45" i="2" s="1"/>
  <c r="AU49" i="2" s="1"/>
  <c r="AU50" i="2" s="1"/>
  <c r="AU51" i="2" s="1"/>
  <c r="AU52" i="2" s="1"/>
  <c r="AV43" i="2"/>
  <c r="AV42" i="2"/>
  <c r="AV41" i="2"/>
  <c r="AV40" i="2"/>
  <c r="AV39" i="2"/>
  <c r="AV38" i="2"/>
  <c r="AV37" i="2"/>
  <c r="AV36" i="2"/>
  <c r="AV35" i="2"/>
  <c r="AV34" i="2"/>
  <c r="AV33" i="2"/>
  <c r="AV32" i="2"/>
  <c r="AV31" i="2"/>
  <c r="AV30" i="2"/>
  <c r="AV29" i="2"/>
  <c r="AV28" i="2"/>
  <c r="AV27" i="2"/>
  <c r="AV26" i="2"/>
  <c r="AV25" i="2"/>
  <c r="AV24" i="2"/>
  <c r="AV23" i="2"/>
  <c r="AV22" i="2"/>
  <c r="AV21" i="2"/>
  <c r="AV20" i="2"/>
  <c r="AV19" i="2"/>
  <c r="AV18" i="2"/>
  <c r="AV17" i="2"/>
  <c r="AV16" i="2"/>
  <c r="AV15" i="2"/>
  <c r="AV14" i="2"/>
  <c r="AV13" i="2"/>
  <c r="AV12" i="2"/>
  <c r="AV11" i="2"/>
  <c r="AV10" i="2"/>
  <c r="AV9" i="2"/>
  <c r="AV8" i="2"/>
  <c r="AV7" i="2"/>
  <c r="AV6" i="2"/>
  <c r="AV45" i="2" s="1"/>
  <c r="AV49" i="2" s="1"/>
  <c r="AV50" i="2" s="1"/>
  <c r="AV51" i="2" s="1"/>
  <c r="AW43" i="2"/>
  <c r="AW42" i="2"/>
  <c r="AW41" i="2"/>
  <c r="AW40" i="2"/>
  <c r="AW39" i="2"/>
  <c r="AW38" i="2"/>
  <c r="AW37" i="2"/>
  <c r="AW36" i="2"/>
  <c r="AW35" i="2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45" i="2" s="1"/>
  <c r="AW49" i="2" s="1"/>
  <c r="AW50" i="2" s="1"/>
  <c r="AW51" i="2" s="1"/>
  <c r="AW52" i="2" s="1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45" i="2" s="1"/>
  <c r="AX49" i="2" s="1"/>
  <c r="AX50" i="2" s="1"/>
  <c r="AX51" i="2" s="1"/>
  <c r="AX52" i="2" s="1"/>
  <c r="AY43" i="2"/>
  <c r="AY42" i="2"/>
  <c r="AY41" i="2"/>
  <c r="AY40" i="2"/>
  <c r="AY39" i="2"/>
  <c r="AY38" i="2"/>
  <c r="AY37" i="2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Y23" i="2"/>
  <c r="AY22" i="2"/>
  <c r="AY21" i="2"/>
  <c r="AY20" i="2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45" i="2" s="1"/>
  <c r="AY49" i="2" s="1"/>
  <c r="AY50" i="2" s="1"/>
  <c r="AY51" i="2" s="1"/>
  <c r="AY52" i="2" s="1"/>
  <c r="AZ43" i="2"/>
  <c r="AZ42" i="2"/>
  <c r="AZ41" i="2"/>
  <c r="AZ40" i="2"/>
  <c r="AZ39" i="2"/>
  <c r="AZ38" i="2"/>
  <c r="AZ37" i="2"/>
  <c r="AZ36" i="2"/>
  <c r="AZ35" i="2"/>
  <c r="AZ34" i="2"/>
  <c r="AZ33" i="2"/>
  <c r="AZ32" i="2"/>
  <c r="AZ31" i="2"/>
  <c r="AZ30" i="2"/>
  <c r="AZ29" i="2"/>
  <c r="AZ28" i="2"/>
  <c r="AZ27" i="2"/>
  <c r="AZ26" i="2"/>
  <c r="AZ25" i="2"/>
  <c r="AZ24" i="2"/>
  <c r="AZ23" i="2"/>
  <c r="AZ22" i="2"/>
  <c r="AZ21" i="2"/>
  <c r="AZ20" i="2"/>
  <c r="AZ19" i="2"/>
  <c r="AZ18" i="2"/>
  <c r="AZ17" i="2"/>
  <c r="AZ16" i="2"/>
  <c r="AZ15" i="2"/>
  <c r="AZ14" i="2"/>
  <c r="AZ13" i="2"/>
  <c r="AZ12" i="2"/>
  <c r="AZ11" i="2"/>
  <c r="AZ10" i="2"/>
  <c r="AZ9" i="2"/>
  <c r="AZ8" i="2"/>
  <c r="AZ7" i="2"/>
  <c r="AZ6" i="2"/>
  <c r="AZ45" i="2" s="1"/>
  <c r="AZ49" i="2" s="1"/>
  <c r="AZ50" i="2" s="1"/>
  <c r="AZ51" i="2" s="1"/>
  <c r="AZ52" i="2" s="1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BA8" i="2"/>
  <c r="BA7" i="2"/>
  <c r="BA6" i="2"/>
  <c r="BA45" i="2" s="1"/>
  <c r="BA49" i="2" s="1"/>
  <c r="BA50" i="2" s="1"/>
  <c r="BA51" i="2" s="1"/>
  <c r="BA52" i="2" s="1"/>
  <c r="BB43" i="2"/>
  <c r="BB42" i="2"/>
  <c r="BB41" i="2"/>
  <c r="BB40" i="2"/>
  <c r="BB39" i="2"/>
  <c r="BB38" i="2"/>
  <c r="BB37" i="2"/>
  <c r="BB36" i="2"/>
  <c r="BB35" i="2"/>
  <c r="BB34" i="2"/>
  <c r="BB33" i="2"/>
  <c r="BB32" i="2"/>
  <c r="BB31" i="2"/>
  <c r="BB30" i="2"/>
  <c r="BB29" i="2"/>
  <c r="BB28" i="2"/>
  <c r="BB27" i="2"/>
  <c r="BB26" i="2"/>
  <c r="BB25" i="2"/>
  <c r="BB24" i="2"/>
  <c r="BB23" i="2"/>
  <c r="BB22" i="2"/>
  <c r="BB21" i="2"/>
  <c r="BB20" i="2"/>
  <c r="BB19" i="2"/>
  <c r="BB18" i="2"/>
  <c r="BB17" i="2"/>
  <c r="BB16" i="2"/>
  <c r="BB15" i="2"/>
  <c r="BB14" i="2"/>
  <c r="BB13" i="2"/>
  <c r="BB12" i="2"/>
  <c r="BB11" i="2"/>
  <c r="BB10" i="2"/>
  <c r="BB9" i="2"/>
  <c r="BB8" i="2"/>
  <c r="BB7" i="2"/>
  <c r="BB6" i="2"/>
  <c r="BB45" i="2" s="1"/>
  <c r="BB49" i="2" s="1"/>
  <c r="BB50" i="2" s="1"/>
  <c r="BB51" i="2" s="1"/>
  <c r="BB52" i="2" s="1"/>
  <c r="BC43" i="2"/>
  <c r="BC42" i="2"/>
  <c r="BC41" i="2"/>
  <c r="BC40" i="2"/>
  <c r="BC39" i="2"/>
  <c r="BC38" i="2"/>
  <c r="BC37" i="2"/>
  <c r="BC36" i="2"/>
  <c r="BC35" i="2"/>
  <c r="BC34" i="2"/>
  <c r="BC33" i="2"/>
  <c r="BC32" i="2"/>
  <c r="BC31" i="2"/>
  <c r="BC30" i="2"/>
  <c r="BC29" i="2"/>
  <c r="BC28" i="2"/>
  <c r="BC27" i="2"/>
  <c r="BC26" i="2"/>
  <c r="BC25" i="2"/>
  <c r="BC24" i="2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45" i="2" s="1"/>
  <c r="BC49" i="2" s="1"/>
  <c r="BC50" i="2" s="1"/>
  <c r="BC51" i="2" s="1"/>
  <c r="BC52" i="2" s="1"/>
  <c r="BD43" i="2"/>
  <c r="BD42" i="2"/>
  <c r="BD41" i="2"/>
  <c r="BD40" i="2"/>
  <c r="BD39" i="2"/>
  <c r="BD38" i="2"/>
  <c r="BD37" i="2"/>
  <c r="BD36" i="2"/>
  <c r="BD35" i="2"/>
  <c r="BD34" i="2"/>
  <c r="BD33" i="2"/>
  <c r="BD32" i="2"/>
  <c r="BD31" i="2"/>
  <c r="BD30" i="2"/>
  <c r="BD29" i="2"/>
  <c r="BD28" i="2"/>
  <c r="BD27" i="2"/>
  <c r="BD26" i="2"/>
  <c r="BD25" i="2"/>
  <c r="BD24" i="2"/>
  <c r="BD23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45" i="2" s="1"/>
  <c r="BD49" i="2" s="1"/>
  <c r="BD50" i="2" s="1"/>
  <c r="BD51" i="2" s="1"/>
  <c r="BD52" i="2" s="1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BE8" i="2"/>
  <c r="BE7" i="2"/>
  <c r="BE6" i="2"/>
  <c r="BE45" i="2" s="1"/>
  <c r="BE49" i="2" s="1"/>
  <c r="BE50" i="2" s="1"/>
  <c r="BE51" i="2" s="1"/>
  <c r="BE52" i="2" s="1"/>
  <c r="BF43" i="2"/>
  <c r="BF42" i="2"/>
  <c r="BF41" i="2"/>
  <c r="BF40" i="2"/>
  <c r="BF39" i="2"/>
  <c r="BF38" i="2"/>
  <c r="BF37" i="2"/>
  <c r="BF36" i="2"/>
  <c r="BF35" i="2"/>
  <c r="BF34" i="2"/>
  <c r="BF33" i="2"/>
  <c r="BF32" i="2"/>
  <c r="BF31" i="2"/>
  <c r="BF30" i="2"/>
  <c r="BF29" i="2"/>
  <c r="BF28" i="2"/>
  <c r="BF27" i="2"/>
  <c r="BF26" i="2"/>
  <c r="BF25" i="2"/>
  <c r="BF24" i="2"/>
  <c r="BF23" i="2"/>
  <c r="BF22" i="2"/>
  <c r="BF21" i="2"/>
  <c r="BF20" i="2"/>
  <c r="BF19" i="2"/>
  <c r="BF18" i="2"/>
  <c r="BF17" i="2"/>
  <c r="BF16" i="2"/>
  <c r="BF15" i="2"/>
  <c r="BF14" i="2"/>
  <c r="BF13" i="2"/>
  <c r="BF12" i="2"/>
  <c r="BF11" i="2"/>
  <c r="BF10" i="2"/>
  <c r="BF9" i="2"/>
  <c r="BF8" i="2"/>
  <c r="BF7" i="2"/>
  <c r="BF6" i="2"/>
  <c r="BF45" i="2" s="1"/>
  <c r="BF49" i="2" s="1"/>
  <c r="BF50" i="2" s="1"/>
  <c r="BF51" i="2" s="1"/>
  <c r="BF52" i="2" s="1"/>
  <c r="BG43" i="2"/>
  <c r="BG42" i="2"/>
  <c r="BG41" i="2"/>
  <c r="BG40" i="2"/>
  <c r="BG39" i="2"/>
  <c r="BG38" i="2"/>
  <c r="BG37" i="2"/>
  <c r="BG36" i="2"/>
  <c r="BG35" i="2"/>
  <c r="BG34" i="2"/>
  <c r="BG33" i="2"/>
  <c r="BG32" i="2"/>
  <c r="BG31" i="2"/>
  <c r="BG30" i="2"/>
  <c r="BG29" i="2"/>
  <c r="BG28" i="2"/>
  <c r="BG27" i="2"/>
  <c r="BG26" i="2"/>
  <c r="BG25" i="2"/>
  <c r="BG24" i="2"/>
  <c r="BG23" i="2"/>
  <c r="BG22" i="2"/>
  <c r="BG21" i="2"/>
  <c r="BG20" i="2"/>
  <c r="BG19" i="2"/>
  <c r="BG18" i="2"/>
  <c r="BG17" i="2"/>
  <c r="BG16" i="2"/>
  <c r="BG15" i="2"/>
  <c r="BG14" i="2"/>
  <c r="BG13" i="2"/>
  <c r="BG12" i="2"/>
  <c r="BG11" i="2"/>
  <c r="BG10" i="2"/>
  <c r="BG9" i="2"/>
  <c r="BG8" i="2"/>
  <c r="BG7" i="2"/>
  <c r="BG6" i="2"/>
  <c r="BG45" i="2" s="1"/>
  <c r="BG49" i="2" s="1"/>
  <c r="BG50" i="2" s="1"/>
  <c r="BG51" i="2" s="1"/>
  <c r="BG52" i="2" s="1"/>
  <c r="BH43" i="2"/>
  <c r="BH42" i="2"/>
  <c r="BH41" i="2"/>
  <c r="BH40" i="2"/>
  <c r="BH39" i="2"/>
  <c r="BH38" i="2"/>
  <c r="BH37" i="2"/>
  <c r="BH36" i="2"/>
  <c r="BH35" i="2"/>
  <c r="BH34" i="2"/>
  <c r="BH33" i="2"/>
  <c r="BH32" i="2"/>
  <c r="BH31" i="2"/>
  <c r="BH30" i="2"/>
  <c r="BH29" i="2"/>
  <c r="BH28" i="2"/>
  <c r="BH27" i="2"/>
  <c r="BH26" i="2"/>
  <c r="BH25" i="2"/>
  <c r="BH24" i="2"/>
  <c r="BH23" i="2"/>
  <c r="BH22" i="2"/>
  <c r="BH21" i="2"/>
  <c r="BH20" i="2"/>
  <c r="BH19" i="2"/>
  <c r="BH18" i="2"/>
  <c r="BH17" i="2"/>
  <c r="BH16" i="2"/>
  <c r="BH15" i="2"/>
  <c r="BH14" i="2"/>
  <c r="BH13" i="2"/>
  <c r="BH12" i="2"/>
  <c r="BH11" i="2"/>
  <c r="BH10" i="2"/>
  <c r="BH9" i="2"/>
  <c r="BH8" i="2"/>
  <c r="BH7" i="2"/>
  <c r="BH6" i="2"/>
  <c r="BH45" i="2" s="1"/>
  <c r="BH49" i="2" s="1"/>
  <c r="BH50" i="2" s="1"/>
  <c r="BH51" i="2" s="1"/>
  <c r="BI43" i="2"/>
  <c r="BI42" i="2"/>
  <c r="BI41" i="2"/>
  <c r="BI40" i="2"/>
  <c r="BI39" i="2"/>
  <c r="BI38" i="2"/>
  <c r="BI37" i="2"/>
  <c r="BI36" i="2"/>
  <c r="BI35" i="2"/>
  <c r="BI34" i="2"/>
  <c r="BI33" i="2"/>
  <c r="BI32" i="2"/>
  <c r="BI31" i="2"/>
  <c r="BI30" i="2"/>
  <c r="BI29" i="2"/>
  <c r="BI28" i="2"/>
  <c r="BI27" i="2"/>
  <c r="BI26" i="2"/>
  <c r="BI25" i="2"/>
  <c r="BI24" i="2"/>
  <c r="BI23" i="2"/>
  <c r="BI22" i="2"/>
  <c r="BI21" i="2"/>
  <c r="BI20" i="2"/>
  <c r="BI19" i="2"/>
  <c r="BI18" i="2"/>
  <c r="BI17" i="2"/>
  <c r="BI16" i="2"/>
  <c r="BI15" i="2"/>
  <c r="BI14" i="2"/>
  <c r="BI13" i="2"/>
  <c r="BI12" i="2"/>
  <c r="BI11" i="2"/>
  <c r="BI10" i="2"/>
  <c r="BI9" i="2"/>
  <c r="BI8" i="2"/>
  <c r="BI7" i="2"/>
  <c r="BI6" i="2"/>
  <c r="BI45" i="2" s="1"/>
  <c r="BI49" i="2" s="1"/>
  <c r="BI50" i="2" s="1"/>
  <c r="BI51" i="2" s="1"/>
  <c r="BI52" i="2" s="1"/>
  <c r="BJ43" i="2"/>
  <c r="BJ42" i="2"/>
  <c r="BJ41" i="2"/>
  <c r="BJ40" i="2"/>
  <c r="BJ39" i="2"/>
  <c r="BJ38" i="2"/>
  <c r="BJ37" i="2"/>
  <c r="BJ36" i="2"/>
  <c r="BJ35" i="2"/>
  <c r="BJ34" i="2"/>
  <c r="BJ33" i="2"/>
  <c r="BJ32" i="2"/>
  <c r="BJ31" i="2"/>
  <c r="BJ30" i="2"/>
  <c r="BJ29" i="2"/>
  <c r="BJ28" i="2"/>
  <c r="BJ27" i="2"/>
  <c r="BJ26" i="2"/>
  <c r="BJ25" i="2"/>
  <c r="BJ24" i="2"/>
  <c r="BJ23" i="2"/>
  <c r="BJ22" i="2"/>
  <c r="BJ21" i="2"/>
  <c r="BJ20" i="2"/>
  <c r="BJ19" i="2"/>
  <c r="BJ18" i="2"/>
  <c r="BJ17" i="2"/>
  <c r="BJ16" i="2"/>
  <c r="BJ15" i="2"/>
  <c r="BJ14" i="2"/>
  <c r="BJ13" i="2"/>
  <c r="BJ12" i="2"/>
  <c r="BJ11" i="2"/>
  <c r="BJ10" i="2"/>
  <c r="BJ9" i="2"/>
  <c r="BJ8" i="2"/>
  <c r="BJ7" i="2"/>
  <c r="BJ6" i="2"/>
  <c r="BJ45" i="2" s="1"/>
  <c r="BJ49" i="2" s="1"/>
  <c r="BJ50" i="2" s="1"/>
  <c r="BJ51" i="2" s="1"/>
  <c r="BJ52" i="2" s="1"/>
  <c r="BK43" i="2"/>
  <c r="BK42" i="2"/>
  <c r="BK41" i="2"/>
  <c r="BK40" i="2"/>
  <c r="BK39" i="2"/>
  <c r="BK38" i="2"/>
  <c r="BK37" i="2"/>
  <c r="BK36" i="2"/>
  <c r="BK35" i="2"/>
  <c r="BK34" i="2"/>
  <c r="BK33" i="2"/>
  <c r="BK32" i="2"/>
  <c r="BK31" i="2"/>
  <c r="BK30" i="2"/>
  <c r="BK29" i="2"/>
  <c r="BK28" i="2"/>
  <c r="BK27" i="2"/>
  <c r="BK26" i="2"/>
  <c r="BK25" i="2"/>
  <c r="BK24" i="2"/>
  <c r="BK23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BK6" i="2"/>
  <c r="BK45" i="2" s="1"/>
  <c r="BK49" i="2" s="1"/>
  <c r="BK50" i="2" s="1"/>
  <c r="BK51" i="2" s="1"/>
  <c r="BK52" i="2" s="1"/>
  <c r="BL43" i="2"/>
  <c r="BL42" i="2"/>
  <c r="BL41" i="2"/>
  <c r="BL40" i="2"/>
  <c r="BL39" i="2"/>
  <c r="BL38" i="2"/>
  <c r="BL37" i="2"/>
  <c r="BL36" i="2"/>
  <c r="BL35" i="2"/>
  <c r="BL34" i="2"/>
  <c r="BL33" i="2"/>
  <c r="BL32" i="2"/>
  <c r="BL31" i="2"/>
  <c r="BL30" i="2"/>
  <c r="BL29" i="2"/>
  <c r="BL28" i="2"/>
  <c r="BL27" i="2"/>
  <c r="BL26" i="2"/>
  <c r="BL25" i="2"/>
  <c r="BL24" i="2"/>
  <c r="BL23" i="2"/>
  <c r="BL22" i="2"/>
  <c r="BL21" i="2"/>
  <c r="BL20" i="2"/>
  <c r="BL19" i="2"/>
  <c r="BL18" i="2"/>
  <c r="BL17" i="2"/>
  <c r="BL16" i="2"/>
  <c r="BL15" i="2"/>
  <c r="BL14" i="2"/>
  <c r="BL13" i="2"/>
  <c r="BL12" i="2"/>
  <c r="BL11" i="2"/>
  <c r="BL10" i="2"/>
  <c r="BL9" i="2"/>
  <c r="BL8" i="2"/>
  <c r="BL7" i="2"/>
  <c r="BL6" i="2"/>
  <c r="BL45" i="2" s="1"/>
  <c r="BL49" i="2" s="1"/>
  <c r="BL50" i="2" s="1"/>
  <c r="BL51" i="2" s="1"/>
  <c r="BL52" i="2" s="1"/>
  <c r="BM43" i="2"/>
  <c r="BM42" i="2"/>
  <c r="BM41" i="2"/>
  <c r="BM40" i="2"/>
  <c r="BM39" i="2"/>
  <c r="BM38" i="2"/>
  <c r="BM37" i="2"/>
  <c r="BM36" i="2"/>
  <c r="BM35" i="2"/>
  <c r="BM34" i="2"/>
  <c r="BM33" i="2"/>
  <c r="BM32" i="2"/>
  <c r="BM31" i="2"/>
  <c r="BM30" i="2"/>
  <c r="BM29" i="2"/>
  <c r="BM28" i="2"/>
  <c r="BM27" i="2"/>
  <c r="BM26" i="2"/>
  <c r="BM25" i="2"/>
  <c r="BM24" i="2"/>
  <c r="BM23" i="2"/>
  <c r="BM22" i="2"/>
  <c r="BM21" i="2"/>
  <c r="BM20" i="2"/>
  <c r="BM19" i="2"/>
  <c r="BM18" i="2"/>
  <c r="BM17" i="2"/>
  <c r="BM16" i="2"/>
  <c r="BM15" i="2"/>
  <c r="BM14" i="2"/>
  <c r="BM13" i="2"/>
  <c r="BM12" i="2"/>
  <c r="BM11" i="2"/>
  <c r="BM10" i="2"/>
  <c r="BM9" i="2"/>
  <c r="BM8" i="2"/>
  <c r="BM7" i="2"/>
  <c r="BM6" i="2"/>
  <c r="BM45" i="2" s="1"/>
  <c r="BM49" i="2" s="1"/>
  <c r="BM50" i="2" s="1"/>
  <c r="BM51" i="2" s="1"/>
  <c r="BM52" i="2" s="1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45" i="2" s="1"/>
  <c r="BN49" i="2" s="1"/>
  <c r="BN50" i="2" s="1"/>
  <c r="BN51" i="2" s="1"/>
  <c r="BN52" i="2" s="1"/>
  <c r="BO43" i="2"/>
  <c r="BO42" i="2"/>
  <c r="BO41" i="2"/>
  <c r="BO40" i="2"/>
  <c r="BO39" i="2"/>
  <c r="BO38" i="2"/>
  <c r="BO37" i="2"/>
  <c r="BO36" i="2"/>
  <c r="BO35" i="2"/>
  <c r="BO34" i="2"/>
  <c r="BO33" i="2"/>
  <c r="BO32" i="2"/>
  <c r="BO31" i="2"/>
  <c r="BO30" i="2"/>
  <c r="BO29" i="2"/>
  <c r="BO28" i="2"/>
  <c r="BO27" i="2"/>
  <c r="BO26" i="2"/>
  <c r="BO25" i="2"/>
  <c r="BO24" i="2"/>
  <c r="BO23" i="2"/>
  <c r="BO22" i="2"/>
  <c r="BO21" i="2"/>
  <c r="BO20" i="2"/>
  <c r="BO19" i="2"/>
  <c r="BO18" i="2"/>
  <c r="BO17" i="2"/>
  <c r="BO16" i="2"/>
  <c r="BO15" i="2"/>
  <c r="BO14" i="2"/>
  <c r="BO13" i="2"/>
  <c r="BO12" i="2"/>
  <c r="BO11" i="2"/>
  <c r="BO10" i="2"/>
  <c r="BO9" i="2"/>
  <c r="BO8" i="2"/>
  <c r="BO7" i="2"/>
  <c r="BO6" i="2"/>
  <c r="BO45" i="2" s="1"/>
  <c r="BO49" i="2" s="1"/>
  <c r="BO50" i="2" s="1"/>
  <c r="BO51" i="2" s="1"/>
  <c r="BO52" i="2" s="1"/>
  <c r="BP43" i="2"/>
  <c r="BP42" i="2"/>
  <c r="BP41" i="2"/>
  <c r="BP40" i="2"/>
  <c r="BP39" i="2"/>
  <c r="BP38" i="2"/>
  <c r="BP37" i="2"/>
  <c r="BP36" i="2"/>
  <c r="BP35" i="2"/>
  <c r="BP34" i="2"/>
  <c r="BP33" i="2"/>
  <c r="BP32" i="2"/>
  <c r="BP31" i="2"/>
  <c r="BP30" i="2"/>
  <c r="BP29" i="2"/>
  <c r="BP28" i="2"/>
  <c r="BP27" i="2"/>
  <c r="BP26" i="2"/>
  <c r="BP25" i="2"/>
  <c r="BP24" i="2"/>
  <c r="BP23" i="2"/>
  <c r="BP22" i="2"/>
  <c r="BP21" i="2"/>
  <c r="BP20" i="2"/>
  <c r="BP19" i="2"/>
  <c r="BP18" i="2"/>
  <c r="BP17" i="2"/>
  <c r="BP16" i="2"/>
  <c r="BP15" i="2"/>
  <c r="BP14" i="2"/>
  <c r="BP13" i="2"/>
  <c r="BP12" i="2"/>
  <c r="BP11" i="2"/>
  <c r="BP10" i="2"/>
  <c r="BP9" i="2"/>
  <c r="BP8" i="2"/>
  <c r="BP7" i="2"/>
  <c r="BP6" i="2"/>
  <c r="BP45" i="2" s="1"/>
  <c r="BP49" i="2" s="1"/>
  <c r="BP50" i="2" s="1"/>
  <c r="BP51" i="2" s="1"/>
  <c r="BP52" i="2" s="1"/>
  <c r="BQ43" i="2"/>
  <c r="BQ42" i="2"/>
  <c r="BQ41" i="2"/>
  <c r="BQ40" i="2"/>
  <c r="BQ39" i="2"/>
  <c r="BQ38" i="2"/>
  <c r="BQ37" i="2"/>
  <c r="BQ36" i="2"/>
  <c r="BQ35" i="2"/>
  <c r="BQ34" i="2"/>
  <c r="BQ33" i="2"/>
  <c r="BQ32" i="2"/>
  <c r="BQ31" i="2"/>
  <c r="BQ30" i="2"/>
  <c r="BQ29" i="2"/>
  <c r="BQ28" i="2"/>
  <c r="BQ27" i="2"/>
  <c r="BQ26" i="2"/>
  <c r="BQ25" i="2"/>
  <c r="BQ24" i="2"/>
  <c r="BQ23" i="2"/>
  <c r="BQ22" i="2"/>
  <c r="BQ21" i="2"/>
  <c r="BQ20" i="2"/>
  <c r="BQ19" i="2"/>
  <c r="BQ18" i="2"/>
  <c r="BQ17" i="2"/>
  <c r="BQ16" i="2"/>
  <c r="BQ15" i="2"/>
  <c r="BQ14" i="2"/>
  <c r="BQ13" i="2"/>
  <c r="BQ12" i="2"/>
  <c r="BQ11" i="2"/>
  <c r="BQ10" i="2"/>
  <c r="BQ9" i="2"/>
  <c r="BQ8" i="2"/>
  <c r="BQ7" i="2"/>
  <c r="BQ6" i="2"/>
  <c r="BQ45" i="2" s="1"/>
  <c r="BQ49" i="2" s="1"/>
  <c r="BQ50" i="2" s="1"/>
  <c r="BQ51" i="2" s="1"/>
  <c r="BQ52" i="2" s="1"/>
  <c r="BR43" i="2"/>
  <c r="BR42" i="2"/>
  <c r="BR41" i="2"/>
  <c r="BR40" i="2"/>
  <c r="BR39" i="2"/>
  <c r="BR38" i="2"/>
  <c r="BR37" i="2"/>
  <c r="BR36" i="2"/>
  <c r="BR35" i="2"/>
  <c r="BR34" i="2"/>
  <c r="BR33" i="2"/>
  <c r="BR32" i="2"/>
  <c r="BR31" i="2"/>
  <c r="BR30" i="2"/>
  <c r="BR29" i="2"/>
  <c r="BR28" i="2"/>
  <c r="BR27" i="2"/>
  <c r="BR26" i="2"/>
  <c r="BR25" i="2"/>
  <c r="BR24" i="2"/>
  <c r="BR23" i="2"/>
  <c r="BR22" i="2"/>
  <c r="BR21" i="2"/>
  <c r="BR20" i="2"/>
  <c r="BR19" i="2"/>
  <c r="BR18" i="2"/>
  <c r="BR17" i="2"/>
  <c r="BR16" i="2"/>
  <c r="BR15" i="2"/>
  <c r="BR14" i="2"/>
  <c r="BR13" i="2"/>
  <c r="BR12" i="2"/>
  <c r="BR11" i="2"/>
  <c r="BR10" i="2"/>
  <c r="BR9" i="2"/>
  <c r="BR8" i="2"/>
  <c r="BR7" i="2"/>
  <c r="BR6" i="2"/>
  <c r="BR45" i="2" s="1"/>
  <c r="BR49" i="2" s="1"/>
  <c r="BR50" i="2" s="1"/>
  <c r="BR51" i="2" s="1"/>
  <c r="BR52" i="2" s="1"/>
  <c r="BS43" i="2"/>
  <c r="BS42" i="2"/>
  <c r="BS41" i="2"/>
  <c r="BS40" i="2"/>
  <c r="BS39" i="2"/>
  <c r="BS38" i="2"/>
  <c r="BS37" i="2"/>
  <c r="BS36" i="2"/>
  <c r="BS35" i="2"/>
  <c r="BS34" i="2"/>
  <c r="BS33" i="2"/>
  <c r="BS32" i="2"/>
  <c r="BS31" i="2"/>
  <c r="BS30" i="2"/>
  <c r="BS29" i="2"/>
  <c r="BS28" i="2"/>
  <c r="BS27" i="2"/>
  <c r="BS26" i="2"/>
  <c r="BS25" i="2"/>
  <c r="BS24" i="2"/>
  <c r="BS23" i="2"/>
  <c r="BS2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45" i="2" s="1"/>
  <c r="BS49" i="2" s="1"/>
  <c r="BS50" i="2" s="1"/>
  <c r="BS51" i="2" s="1"/>
  <c r="BS52" i="2" s="1"/>
  <c r="BT43" i="2"/>
  <c r="BT42" i="2"/>
  <c r="BT41" i="2"/>
  <c r="BT40" i="2"/>
  <c r="BT39" i="2"/>
  <c r="BT38" i="2"/>
  <c r="BT37" i="2"/>
  <c r="BT36" i="2"/>
  <c r="BT35" i="2"/>
  <c r="BT34" i="2"/>
  <c r="BT33" i="2"/>
  <c r="BT32" i="2"/>
  <c r="BT31" i="2"/>
  <c r="BT30" i="2"/>
  <c r="BT29" i="2"/>
  <c r="BT28" i="2"/>
  <c r="BT27" i="2"/>
  <c r="BT26" i="2"/>
  <c r="BT25" i="2"/>
  <c r="BT24" i="2"/>
  <c r="BT23" i="2"/>
  <c r="BT22" i="2"/>
  <c r="BT21" i="2"/>
  <c r="BT20" i="2"/>
  <c r="BT19" i="2"/>
  <c r="BT18" i="2"/>
  <c r="BT17" i="2"/>
  <c r="BT16" i="2"/>
  <c r="BT15" i="2"/>
  <c r="BT14" i="2"/>
  <c r="BT13" i="2"/>
  <c r="BT12" i="2"/>
  <c r="BT11" i="2"/>
  <c r="BT10" i="2"/>
  <c r="BT9" i="2"/>
  <c r="BT8" i="2"/>
  <c r="BT7" i="2"/>
  <c r="BT6" i="2"/>
  <c r="BT45" i="2" s="1"/>
  <c r="BT49" i="2" s="1"/>
  <c r="BT50" i="2" s="1"/>
  <c r="BT51" i="2" s="1"/>
  <c r="BU43" i="2"/>
  <c r="BU42" i="2"/>
  <c r="BU41" i="2"/>
  <c r="BU40" i="2"/>
  <c r="BU39" i="2"/>
  <c r="BU38" i="2"/>
  <c r="BU37" i="2"/>
  <c r="BU36" i="2"/>
  <c r="BU35" i="2"/>
  <c r="BU34" i="2"/>
  <c r="BU33" i="2"/>
  <c r="BU32" i="2"/>
  <c r="BU31" i="2"/>
  <c r="BU30" i="2"/>
  <c r="BU29" i="2"/>
  <c r="BU28" i="2"/>
  <c r="BU27" i="2"/>
  <c r="BU26" i="2"/>
  <c r="BU25" i="2"/>
  <c r="BU24" i="2"/>
  <c r="BU23" i="2"/>
  <c r="BU22" i="2"/>
  <c r="BU21" i="2"/>
  <c r="BU20" i="2"/>
  <c r="BU19" i="2"/>
  <c r="BU18" i="2"/>
  <c r="BU17" i="2"/>
  <c r="BU16" i="2"/>
  <c r="BU15" i="2"/>
  <c r="BU14" i="2"/>
  <c r="BU13" i="2"/>
  <c r="BU12" i="2"/>
  <c r="BU11" i="2"/>
  <c r="BU10" i="2"/>
  <c r="BU9" i="2"/>
  <c r="BU8" i="2"/>
  <c r="BU7" i="2"/>
  <c r="BU6" i="2"/>
  <c r="BU45" i="2" s="1"/>
  <c r="BU49" i="2" s="1"/>
  <c r="BU50" i="2" s="1"/>
  <c r="BU51" i="2" s="1"/>
  <c r="BU52" i="2" s="1"/>
  <c r="BV43" i="2"/>
  <c r="BV42" i="2"/>
  <c r="BV41" i="2"/>
  <c r="BV40" i="2"/>
  <c r="BV39" i="2"/>
  <c r="BV38" i="2"/>
  <c r="BV37" i="2"/>
  <c r="BV36" i="2"/>
  <c r="BV35" i="2"/>
  <c r="BV34" i="2"/>
  <c r="BV33" i="2"/>
  <c r="BV32" i="2"/>
  <c r="BV31" i="2"/>
  <c r="BV30" i="2"/>
  <c r="BV29" i="2"/>
  <c r="BV28" i="2"/>
  <c r="BV27" i="2"/>
  <c r="BV26" i="2"/>
  <c r="BV25" i="2"/>
  <c r="BV24" i="2"/>
  <c r="BV23" i="2"/>
  <c r="BV22" i="2"/>
  <c r="BV21" i="2"/>
  <c r="BV20" i="2"/>
  <c r="BV19" i="2"/>
  <c r="BV18" i="2"/>
  <c r="BV17" i="2"/>
  <c r="BV16" i="2"/>
  <c r="BV15" i="2"/>
  <c r="BV14" i="2"/>
  <c r="BV13" i="2"/>
  <c r="BV12" i="2"/>
  <c r="BV11" i="2"/>
  <c r="BV10" i="2"/>
  <c r="BV9" i="2"/>
  <c r="BV8" i="2"/>
  <c r="BV7" i="2"/>
  <c r="BV6" i="2"/>
  <c r="BV45" i="2" s="1"/>
  <c r="BV49" i="2" s="1"/>
  <c r="BV50" i="2" s="1"/>
  <c r="BV51" i="2" s="1"/>
  <c r="BV52" i="2" s="1"/>
  <c r="BW43" i="2"/>
  <c r="BW42" i="2"/>
  <c r="BW41" i="2"/>
  <c r="BW40" i="2"/>
  <c r="BW39" i="2"/>
  <c r="BW38" i="2"/>
  <c r="BW37" i="2"/>
  <c r="BW36" i="2"/>
  <c r="BW35" i="2"/>
  <c r="BW34" i="2"/>
  <c r="BW33" i="2"/>
  <c r="BW32" i="2"/>
  <c r="BW31" i="2"/>
  <c r="BW30" i="2"/>
  <c r="BW29" i="2"/>
  <c r="BW28" i="2"/>
  <c r="BW27" i="2"/>
  <c r="BW26" i="2"/>
  <c r="BW25" i="2"/>
  <c r="BW24" i="2"/>
  <c r="BW23" i="2"/>
  <c r="BW22" i="2"/>
  <c r="BW21" i="2"/>
  <c r="BW20" i="2"/>
  <c r="BW19" i="2"/>
  <c r="BW18" i="2"/>
  <c r="BW17" i="2"/>
  <c r="BW16" i="2"/>
  <c r="BW15" i="2"/>
  <c r="BW14" i="2"/>
  <c r="BW13" i="2"/>
  <c r="BW12" i="2"/>
  <c r="BW11" i="2"/>
  <c r="BW10" i="2"/>
  <c r="BW9" i="2"/>
  <c r="BW8" i="2"/>
  <c r="BW7" i="2"/>
  <c r="BW6" i="2"/>
  <c r="BW45" i="2" s="1"/>
  <c r="BW49" i="2" s="1"/>
  <c r="BW50" i="2" s="1"/>
  <c r="BW51" i="2" s="1"/>
  <c r="BW52" i="2" s="1"/>
  <c r="BX43" i="2"/>
  <c r="BX42" i="2"/>
  <c r="BX41" i="2"/>
  <c r="BX40" i="2"/>
  <c r="BX39" i="2"/>
  <c r="BX38" i="2"/>
  <c r="BX37" i="2"/>
  <c r="BX36" i="2"/>
  <c r="BX35" i="2"/>
  <c r="BX34" i="2"/>
  <c r="BX33" i="2"/>
  <c r="BX32" i="2"/>
  <c r="BX31" i="2"/>
  <c r="BX30" i="2"/>
  <c r="BX29" i="2"/>
  <c r="BX28" i="2"/>
  <c r="BX27" i="2"/>
  <c r="BX26" i="2"/>
  <c r="BX25" i="2"/>
  <c r="BX24" i="2"/>
  <c r="BX23" i="2"/>
  <c r="BX22" i="2"/>
  <c r="BX21" i="2"/>
  <c r="BX20" i="2"/>
  <c r="BX19" i="2"/>
  <c r="BX18" i="2"/>
  <c r="BX17" i="2"/>
  <c r="BX16" i="2"/>
  <c r="BX15" i="2"/>
  <c r="BX14" i="2"/>
  <c r="BX13" i="2"/>
  <c r="BX12" i="2"/>
  <c r="BX11" i="2"/>
  <c r="BX10" i="2"/>
  <c r="BX9" i="2"/>
  <c r="BX8" i="2"/>
  <c r="BX7" i="2"/>
  <c r="BX6" i="2"/>
  <c r="BX45" i="2" s="1"/>
  <c r="BX49" i="2" s="1"/>
  <c r="BX50" i="2" s="1"/>
  <c r="BX51" i="2" s="1"/>
  <c r="BX52" i="2" s="1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45" i="2" s="1"/>
  <c r="BY49" i="2" s="1"/>
  <c r="BY50" i="2" s="1"/>
  <c r="BY51" i="2" s="1"/>
  <c r="BY52" i="2" s="1"/>
  <c r="BZ43" i="2"/>
  <c r="BZ42" i="2"/>
  <c r="BZ41" i="2"/>
  <c r="BZ40" i="2"/>
  <c r="BZ39" i="2"/>
  <c r="BZ38" i="2"/>
  <c r="BZ37" i="2"/>
  <c r="BZ36" i="2"/>
  <c r="BZ35" i="2"/>
  <c r="BZ34" i="2"/>
  <c r="BZ33" i="2"/>
  <c r="BZ32" i="2"/>
  <c r="BZ31" i="2"/>
  <c r="BZ30" i="2"/>
  <c r="BZ29" i="2"/>
  <c r="BZ28" i="2"/>
  <c r="BZ27" i="2"/>
  <c r="BZ26" i="2"/>
  <c r="BZ25" i="2"/>
  <c r="BZ24" i="2"/>
  <c r="BZ23" i="2"/>
  <c r="BZ22" i="2"/>
  <c r="BZ21" i="2"/>
  <c r="BZ20" i="2"/>
  <c r="BZ19" i="2"/>
  <c r="BZ18" i="2"/>
  <c r="BZ17" i="2"/>
  <c r="BZ16" i="2"/>
  <c r="BZ15" i="2"/>
  <c r="BZ14" i="2"/>
  <c r="BZ13" i="2"/>
  <c r="BZ12" i="2"/>
  <c r="BZ11" i="2"/>
  <c r="BZ10" i="2"/>
  <c r="BZ9" i="2"/>
  <c r="BZ8" i="2"/>
  <c r="BZ7" i="2"/>
  <c r="BZ6" i="2"/>
  <c r="BZ45" i="2" s="1"/>
  <c r="BZ49" i="2" s="1"/>
  <c r="BZ50" i="2" s="1"/>
  <c r="BZ51" i="2" s="1"/>
  <c r="BZ52" i="2" s="1"/>
  <c r="CA43" i="2"/>
  <c r="CA42" i="2"/>
  <c r="CA41" i="2"/>
  <c r="CA40" i="2"/>
  <c r="CA39" i="2"/>
  <c r="CA38" i="2"/>
  <c r="CA37" i="2"/>
  <c r="CA36" i="2"/>
  <c r="CA35" i="2"/>
  <c r="CA34" i="2"/>
  <c r="CA33" i="2"/>
  <c r="CA32" i="2"/>
  <c r="CA31" i="2"/>
  <c r="CA30" i="2"/>
  <c r="CA29" i="2"/>
  <c r="CA28" i="2"/>
  <c r="CA27" i="2"/>
  <c r="CA26" i="2"/>
  <c r="CA25" i="2"/>
  <c r="CA24" i="2"/>
  <c r="CA23" i="2"/>
  <c r="CA22" i="2"/>
  <c r="CA21" i="2"/>
  <c r="CA20" i="2"/>
  <c r="CA19" i="2"/>
  <c r="CA18" i="2"/>
  <c r="CA17" i="2"/>
  <c r="CA16" i="2"/>
  <c r="CA15" i="2"/>
  <c r="CA14" i="2"/>
  <c r="CA13" i="2"/>
  <c r="CA12" i="2"/>
  <c r="CA11" i="2"/>
  <c r="CA10" i="2"/>
  <c r="CA9" i="2"/>
  <c r="CA8" i="2"/>
  <c r="CA7" i="2"/>
  <c r="CA6" i="2"/>
  <c r="CA45" i="2" s="1"/>
  <c r="CA49" i="2" s="1"/>
  <c r="CA50" i="2" s="1"/>
  <c r="CA51" i="2" s="1"/>
  <c r="CA52" i="2" s="1"/>
  <c r="CB43" i="2"/>
  <c r="CB42" i="2"/>
  <c r="CB41" i="2"/>
  <c r="CB40" i="2"/>
  <c r="CB39" i="2"/>
  <c r="CB38" i="2"/>
  <c r="CB37" i="2"/>
  <c r="CB36" i="2"/>
  <c r="CB35" i="2"/>
  <c r="CB34" i="2"/>
  <c r="CB33" i="2"/>
  <c r="CB32" i="2"/>
  <c r="CB31" i="2"/>
  <c r="CB30" i="2"/>
  <c r="CB29" i="2"/>
  <c r="CB28" i="2"/>
  <c r="CB27" i="2"/>
  <c r="CB26" i="2"/>
  <c r="CB25" i="2"/>
  <c r="CB24" i="2"/>
  <c r="CB23" i="2"/>
  <c r="CB22" i="2"/>
  <c r="CB21" i="2"/>
  <c r="CB20" i="2"/>
  <c r="CB19" i="2"/>
  <c r="CB18" i="2"/>
  <c r="CB17" i="2"/>
  <c r="CB16" i="2"/>
  <c r="CB15" i="2"/>
  <c r="CB14" i="2"/>
  <c r="CB13" i="2"/>
  <c r="CB12" i="2"/>
  <c r="CB11" i="2"/>
  <c r="CB10" i="2"/>
  <c r="CB9" i="2"/>
  <c r="CB8" i="2"/>
  <c r="CB7" i="2"/>
  <c r="CB6" i="2"/>
  <c r="CB45" i="2" s="1"/>
  <c r="CB49" i="2" s="1"/>
  <c r="CB50" i="2" s="1"/>
  <c r="CB51" i="2" s="1"/>
  <c r="CB52" i="2" s="1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45" i="2" s="1"/>
  <c r="CC49" i="2" s="1"/>
  <c r="CC50" i="2" s="1"/>
  <c r="CC51" i="2" s="1"/>
  <c r="CC52" i="2" s="1"/>
  <c r="CD43" i="2"/>
  <c r="CD42" i="2"/>
  <c r="CD41" i="2"/>
  <c r="CD40" i="2"/>
  <c r="CD39" i="2"/>
  <c r="CD38" i="2"/>
  <c r="CD37" i="2"/>
  <c r="CD36" i="2"/>
  <c r="CD35" i="2"/>
  <c r="CD34" i="2"/>
  <c r="CD33" i="2"/>
  <c r="CD32" i="2"/>
  <c r="CD31" i="2"/>
  <c r="CD30" i="2"/>
  <c r="CD29" i="2"/>
  <c r="CD28" i="2"/>
  <c r="CD27" i="2"/>
  <c r="CD26" i="2"/>
  <c r="CD25" i="2"/>
  <c r="CD24" i="2"/>
  <c r="CD23" i="2"/>
  <c r="CD22" i="2"/>
  <c r="CD21" i="2"/>
  <c r="CD20" i="2"/>
  <c r="CD19" i="2"/>
  <c r="CD18" i="2"/>
  <c r="CD17" i="2"/>
  <c r="CD16" i="2"/>
  <c r="CD15" i="2"/>
  <c r="CD14" i="2"/>
  <c r="CD13" i="2"/>
  <c r="CD12" i="2"/>
  <c r="CD11" i="2"/>
  <c r="CD10" i="2"/>
  <c r="CD9" i="2"/>
  <c r="CD8" i="2"/>
  <c r="CD7" i="2"/>
  <c r="CD6" i="2"/>
  <c r="CD45" i="2" s="1"/>
  <c r="CD49" i="2" s="1"/>
  <c r="CD50" i="2" s="1"/>
  <c r="CD51" i="2" s="1"/>
  <c r="CD52" i="2" s="1"/>
  <c r="CE43" i="2"/>
  <c r="CE42" i="2"/>
  <c r="CE41" i="2"/>
  <c r="CE40" i="2"/>
  <c r="CE39" i="2"/>
  <c r="CE38" i="2"/>
  <c r="CE37" i="2"/>
  <c r="CE36" i="2"/>
  <c r="CE35" i="2"/>
  <c r="CE34" i="2"/>
  <c r="CE33" i="2"/>
  <c r="CE32" i="2"/>
  <c r="CE31" i="2"/>
  <c r="CE30" i="2"/>
  <c r="CE29" i="2"/>
  <c r="CE28" i="2"/>
  <c r="CE27" i="2"/>
  <c r="CE26" i="2"/>
  <c r="CE25" i="2"/>
  <c r="CE24" i="2"/>
  <c r="CE23" i="2"/>
  <c r="CE22" i="2"/>
  <c r="CE21" i="2"/>
  <c r="CE20" i="2"/>
  <c r="CE19" i="2"/>
  <c r="CE18" i="2"/>
  <c r="CE17" i="2"/>
  <c r="CE16" i="2"/>
  <c r="CE15" i="2"/>
  <c r="CE14" i="2"/>
  <c r="CE13" i="2"/>
  <c r="CE12" i="2"/>
  <c r="CE11" i="2"/>
  <c r="CE10" i="2"/>
  <c r="CE9" i="2"/>
  <c r="CE8" i="2"/>
  <c r="CE7" i="2"/>
  <c r="CE6" i="2"/>
  <c r="CE45" i="2" s="1"/>
  <c r="CE49" i="2" s="1"/>
  <c r="CE50" i="2" s="1"/>
  <c r="CE51" i="2" s="1"/>
  <c r="CE52" i="2" s="1"/>
  <c r="CF43" i="2"/>
  <c r="CF42" i="2"/>
  <c r="CF41" i="2"/>
  <c r="CF40" i="2"/>
  <c r="CF39" i="2"/>
  <c r="CF38" i="2"/>
  <c r="CF37" i="2"/>
  <c r="CF36" i="2"/>
  <c r="CF35" i="2"/>
  <c r="CF34" i="2"/>
  <c r="CF33" i="2"/>
  <c r="CF32" i="2"/>
  <c r="CF31" i="2"/>
  <c r="CF30" i="2"/>
  <c r="CF29" i="2"/>
  <c r="CF28" i="2"/>
  <c r="CF27" i="2"/>
  <c r="CF26" i="2"/>
  <c r="CF25" i="2"/>
  <c r="CF24" i="2"/>
  <c r="CF23" i="2"/>
  <c r="CF22" i="2"/>
  <c r="CF21" i="2"/>
  <c r="CF20" i="2"/>
  <c r="CF19" i="2"/>
  <c r="CF18" i="2"/>
  <c r="CF17" i="2"/>
  <c r="CF16" i="2"/>
  <c r="CF15" i="2"/>
  <c r="CF14" i="2"/>
  <c r="CF13" i="2"/>
  <c r="CF12" i="2"/>
  <c r="CF11" i="2"/>
  <c r="CF10" i="2"/>
  <c r="CF9" i="2"/>
  <c r="CF8" i="2"/>
  <c r="CF7" i="2"/>
  <c r="CF6" i="2"/>
  <c r="CF45" i="2" s="1"/>
  <c r="CF49" i="2" s="1"/>
  <c r="CF50" i="2" s="1"/>
  <c r="CF51" i="2" s="1"/>
  <c r="G51" i="6"/>
  <c r="D51" i="6"/>
  <c r="E27" i="6"/>
  <c r="H17" i="6"/>
  <c r="H27" i="6" s="1"/>
  <c r="H28" i="6" s="1"/>
  <c r="C59" i="6"/>
  <c r="D41" i="6"/>
  <c r="D39" i="6"/>
  <c r="L20" i="6"/>
  <c r="L14" i="6"/>
  <c r="F8" i="6"/>
  <c r="F11" i="6" s="1"/>
  <c r="C11" i="6" l="1"/>
  <c r="F9" i="6"/>
  <c r="G59" i="6"/>
  <c r="D59" i="6"/>
  <c r="E59" i="6" s="1"/>
  <c r="E51" i="6"/>
  <c r="CF52" i="2"/>
  <c r="G49" i="2"/>
  <c r="G50" i="2" s="1"/>
  <c r="BT52" i="2"/>
  <c r="F49" i="2"/>
  <c r="F50" i="2" s="1"/>
  <c r="BH52" i="2"/>
  <c r="E49" i="2"/>
  <c r="E50" i="2" s="1"/>
  <c r="AV52" i="2"/>
  <c r="D49" i="2"/>
  <c r="D50" i="2" s="1"/>
  <c r="AJ52" i="2"/>
  <c r="C49" i="2"/>
  <c r="C50" i="2" s="1"/>
  <c r="X52" i="2"/>
  <c r="B49" i="2"/>
  <c r="B50" i="2" s="1"/>
  <c r="L9" i="7"/>
  <c r="L8" i="7"/>
  <c r="L7" i="7"/>
  <c r="L6" i="7"/>
  <c r="L5" i="7"/>
  <c r="L4" i="7"/>
  <c r="T9" i="7"/>
  <c r="T8" i="7"/>
  <c r="T7" i="7"/>
  <c r="T6" i="7"/>
  <c r="T5" i="7"/>
  <c r="T4" i="7"/>
  <c r="V9" i="7"/>
  <c r="V8" i="7"/>
  <c r="V7" i="7"/>
  <c r="V6" i="7"/>
  <c r="V5" i="7"/>
  <c r="V4" i="7"/>
  <c r="X9" i="7"/>
  <c r="X8" i="7"/>
  <c r="X7" i="7"/>
  <c r="X6" i="7"/>
  <c r="X5" i="7"/>
  <c r="X4" i="7"/>
  <c r="Z9" i="7"/>
  <c r="Z8" i="7"/>
  <c r="Z7" i="7"/>
  <c r="Z6" i="7"/>
  <c r="Z5" i="7"/>
  <c r="Z4" i="7"/>
  <c r="G64" i="6"/>
  <c r="D64" i="6"/>
  <c r="E64" i="6" s="1"/>
  <c r="G61" i="6"/>
  <c r="D61" i="6"/>
  <c r="E61" i="6" s="1"/>
  <c r="AA4" i="7" l="1"/>
  <c r="AA5" i="7"/>
  <c r="AA6" i="7"/>
  <c r="AA7" i="7"/>
  <c r="AA8" i="7"/>
  <c r="AA9" i="7"/>
  <c r="M4" i="7"/>
  <c r="M5" i="7"/>
  <c r="I11" i="7" s="1"/>
  <c r="I27" i="7" s="1"/>
  <c r="M6" i="7"/>
  <c r="M7" i="7"/>
  <c r="M8" i="7"/>
  <c r="M9" i="7"/>
  <c r="C58" i="6"/>
  <c r="F10" i="6"/>
  <c r="G30" i="6"/>
  <c r="F30" i="6"/>
  <c r="C9" i="6"/>
  <c r="C10" i="6" s="1"/>
  <c r="H30" i="6" l="1"/>
  <c r="G58" i="6"/>
  <c r="D58" i="6"/>
  <c r="E58" i="6" s="1"/>
  <c r="C62" i="6"/>
  <c r="I38" i="6"/>
  <c r="I42" i="6" s="1"/>
  <c r="D38" i="6"/>
  <c r="C33" i="6"/>
  <c r="M24" i="6"/>
  <c r="F24" i="6"/>
  <c r="F22" i="6"/>
  <c r="C44" i="6"/>
  <c r="M23" i="6"/>
  <c r="F23" i="6"/>
  <c r="L19" i="6"/>
  <c r="I44" i="6" l="1"/>
  <c r="I45" i="6" s="1"/>
  <c r="C57" i="6"/>
  <c r="H34" i="6"/>
  <c r="C53" i="6"/>
  <c r="F47" i="6"/>
  <c r="C45" i="6"/>
  <c r="H44" i="6"/>
  <c r="G44" i="6"/>
  <c r="C52" i="6"/>
  <c r="H33" i="6"/>
  <c r="G62" i="6"/>
  <c r="D62" i="6"/>
  <c r="E62" i="6" s="1"/>
  <c r="G52" i="6" l="1"/>
  <c r="D52" i="6"/>
  <c r="C55" i="6"/>
  <c r="C47" i="6"/>
  <c r="D45" i="6"/>
  <c r="D44" i="6" s="1"/>
  <c r="I2" i="6"/>
  <c r="I5" i="6" s="1"/>
  <c r="G53" i="6"/>
  <c r="D53" i="6"/>
  <c r="E53" i="6" s="1"/>
  <c r="C66" i="6"/>
  <c r="G57" i="6"/>
  <c r="G66" i="6" s="1"/>
  <c r="D57" i="6"/>
  <c r="D66" i="6" l="1"/>
  <c r="E57" i="6"/>
  <c r="E66" i="6" s="1"/>
  <c r="C68" i="6"/>
  <c r="E52" i="6"/>
  <c r="E55" i="6" s="1"/>
  <c r="D55" i="6"/>
  <c r="G55" i="6"/>
  <c r="G67" i="6" s="1"/>
  <c r="D68" i="6" l="1"/>
  <c r="D70" i="6" s="1"/>
  <c r="I3" i="6" s="1"/>
  <c r="E68" i="6"/>
  <c r="F68" i="6"/>
  <c r="I7" i="6"/>
  <c r="D71" i="6" l="1"/>
  <c r="I4" i="6" s="1"/>
</calcChain>
</file>

<file path=xl/sharedStrings.xml><?xml version="1.0" encoding="utf-8"?>
<sst xmlns="http://schemas.openxmlformats.org/spreadsheetml/2006/main" count="284" uniqueCount="213">
  <si>
    <t>Term Condition</t>
  </si>
  <si>
    <t>Payment Type</t>
  </si>
  <si>
    <t>0=Arrear,1 Advance</t>
  </si>
  <si>
    <t>Note PMT Sewa</t>
  </si>
  <si>
    <t>Application Date</t>
  </si>
  <si>
    <t>Rate WO+OH</t>
  </si>
  <si>
    <t>Lease Rent</t>
  </si>
  <si>
    <t xml:space="preserve">Arrear </t>
  </si>
  <si>
    <t xml:space="preserve">Residual Value </t>
  </si>
  <si>
    <t>RV</t>
  </si>
  <si>
    <t>ROA Gross</t>
  </si>
  <si>
    <t>Advance</t>
  </si>
  <si>
    <t>Periode Kontrak</t>
  </si>
  <si>
    <t>VAT</t>
  </si>
  <si>
    <t>Nett ROA</t>
  </si>
  <si>
    <t>Borrowing Rate</t>
  </si>
  <si>
    <t>W/H</t>
  </si>
  <si>
    <t>RR</t>
  </si>
  <si>
    <t>Interest Rate</t>
  </si>
  <si>
    <t>TOP Days</t>
  </si>
  <si>
    <t>Spread</t>
  </si>
  <si>
    <t>Net Income</t>
  </si>
  <si>
    <t>PMT Sewa</t>
  </si>
  <si>
    <t>PMT Loan</t>
  </si>
  <si>
    <t>Interest Sewa</t>
  </si>
  <si>
    <t>Borrowing sewa</t>
  </si>
  <si>
    <t>Input</t>
  </si>
  <si>
    <t>Pokok</t>
  </si>
  <si>
    <t>Cicilan</t>
  </si>
  <si>
    <t>Use Life (tahun)</t>
  </si>
  <si>
    <t>Acquisition Cost</t>
  </si>
  <si>
    <t xml:space="preserve">Unit </t>
  </si>
  <si>
    <t>%</t>
  </si>
  <si>
    <t>VAT In</t>
  </si>
  <si>
    <t>VAT Out</t>
  </si>
  <si>
    <t>W/h</t>
  </si>
  <si>
    <t>MARGIN TOP</t>
  </si>
  <si>
    <t>Unit Price Amount</t>
  </si>
  <si>
    <t>PMT(borrowing_rate/12, periode, asset_amount * -1, (1/0)) * periode - asset_amount</t>
  </si>
  <si>
    <t>Discount Unit</t>
  </si>
  <si>
    <t>Sub Total</t>
  </si>
  <si>
    <t>Karoseri</t>
  </si>
  <si>
    <t>Price</t>
  </si>
  <si>
    <t>Discount</t>
  </si>
  <si>
    <t>Accessoris</t>
  </si>
  <si>
    <t>TOTALAcq. Unit</t>
  </si>
  <si>
    <t>Residual Value</t>
  </si>
  <si>
    <t>PMT</t>
  </si>
  <si>
    <t>Subvention</t>
  </si>
  <si>
    <t>SPAF dll (KTB)</t>
  </si>
  <si>
    <t>Insurance Commision</t>
  </si>
  <si>
    <t>Bunga TOP</t>
  </si>
  <si>
    <t>Budget Cost</t>
  </si>
  <si>
    <t>REPLACEMENT CAR</t>
  </si>
  <si>
    <t>INSURANCE</t>
  </si>
  <si>
    <t>MAINTENANCE</t>
  </si>
  <si>
    <t>STNK &amp; KEUR</t>
  </si>
  <si>
    <t>MOBILISASI</t>
  </si>
  <si>
    <t>TOTAL Budget Cost</t>
  </si>
  <si>
    <t>TOTAL RENT</t>
  </si>
  <si>
    <t>RENT / mONTH</t>
  </si>
  <si>
    <t>DSF</t>
  </si>
  <si>
    <t>Selisih Cicilan</t>
  </si>
  <si>
    <t>Perhitungan ROA</t>
  </si>
  <si>
    <t>Pendapatan</t>
  </si>
  <si>
    <t>Selama Periode</t>
  </si>
  <si>
    <t>Yearly</t>
  </si>
  <si>
    <t>Monthly</t>
  </si>
  <si>
    <t>Rental/instalment</t>
  </si>
  <si>
    <t>Disposal/Sale</t>
  </si>
  <si>
    <t>Total Pendapatan</t>
  </si>
  <si>
    <t>Biaya</t>
  </si>
  <si>
    <t>Borrowing Interest</t>
  </si>
  <si>
    <t>Depreciation</t>
  </si>
  <si>
    <t>depresisai tanpa Residual Value</t>
  </si>
  <si>
    <t>Biaya From Budget</t>
  </si>
  <si>
    <t>Total Biaya</t>
  </si>
  <si>
    <t>Profit</t>
  </si>
  <si>
    <t>Average Asset</t>
  </si>
  <si>
    <t>Gross ROA</t>
  </si>
  <si>
    <t>Rumus Average asset = (nilai asset awal perolehan - Residual value)/2+ Residual value</t>
  </si>
  <si>
    <t>Rumus ROA = ( net income /Average asset)</t>
  </si>
  <si>
    <t>Asset seharusnya tidak dicatat termasuk pajak, karena vat in bisa di restitusi dengan vat out</t>
  </si>
  <si>
    <t>semua budget seharusnya tidak termasuk pajak bisa direstitusi</t>
  </si>
  <si>
    <t>residual value seharusnya dari nila asset dikarenakan ketika jual ada vat out</t>
  </si>
  <si>
    <t>Average Asset seharusnya tidak termasuk pajak</t>
  </si>
  <si>
    <t>Period</t>
  </si>
  <si>
    <t>KM/Month</t>
  </si>
  <si>
    <t>Inflation Rate</t>
  </si>
  <si>
    <t>Inflasi</t>
  </si>
  <si>
    <t>KM/month</t>
  </si>
  <si>
    <t>SERVICE_DESCRIPTION</t>
  </si>
  <si>
    <t>PROB%</t>
  </si>
  <si>
    <t>UNIT_QTY</t>
  </si>
  <si>
    <t>UNIT_COST</t>
  </si>
  <si>
    <t>LABOR_COST</t>
  </si>
  <si>
    <t>REPL_CYCLE</t>
  </si>
  <si>
    <t>REPL_TYPE</t>
  </si>
  <si>
    <t>TOTAL_COST</t>
  </si>
  <si>
    <t>selisih</t>
  </si>
  <si>
    <t>OIL FILTER</t>
  </si>
  <si>
    <t>MILES</t>
  </si>
  <si>
    <t>TIMING CHAIN</t>
  </si>
  <si>
    <t>SHOE SET,RR BRAKE</t>
  </si>
  <si>
    <t>SPROCKET TIMING CHAIN</t>
  </si>
  <si>
    <t>ALTERNATOR BELT</t>
  </si>
  <si>
    <t>AIR CLEANER</t>
  </si>
  <si>
    <t>SPARK PLUG</t>
  </si>
  <si>
    <t>AIR REFRESHER ASSY</t>
  </si>
  <si>
    <t>AIR BATTERY</t>
  </si>
  <si>
    <t>GASKET,OIL DRAIN PLUG (14)</t>
  </si>
  <si>
    <t>BRAKE FLUID DOT3, 300ML</t>
  </si>
  <si>
    <t>COOLANT RADIATOR</t>
  </si>
  <si>
    <t>ATF-SPIII (1L)</t>
  </si>
  <si>
    <t>SN FULL SYNTHETIC</t>
  </si>
  <si>
    <t>SERVICE BERKALA 10.000 KM</t>
  </si>
  <si>
    <t>SERVICE BERKALA 20.000 KM</t>
  </si>
  <si>
    <t>SERVICE BERKALA 40.000 KM</t>
  </si>
  <si>
    <t>SPOORING BALANCING 4 RODA (SO)</t>
  </si>
  <si>
    <t>IGNITION COIL</t>
  </si>
  <si>
    <t>BULB,FR TURN SIGNAL LAMP</t>
  </si>
  <si>
    <t>BULB 12V-60/55W,HALOGEN H4</t>
  </si>
  <si>
    <t>UPPER HOSE RADIATOR</t>
  </si>
  <si>
    <t>LOWER HOSE RADIATOR</t>
  </si>
  <si>
    <t>CYLINDER ASSY,RR BRAKE,LH</t>
  </si>
  <si>
    <t>PAD SET,FR BRAKE</t>
  </si>
  <si>
    <t>SEAL KIT,FR BRAKE CALIPER</t>
  </si>
  <si>
    <t>DISC,FR BRAKE</t>
  </si>
  <si>
    <t>REAR HUB BEARING</t>
  </si>
  <si>
    <t>BEARING,FR WHEEL HUB</t>
  </si>
  <si>
    <t>BELLOW STEERING</t>
  </si>
  <si>
    <t>LONG TIE ROD</t>
  </si>
  <si>
    <t>TIE ROD END</t>
  </si>
  <si>
    <t>ARM ASSY,FR SUSP,LWR LH</t>
  </si>
  <si>
    <t>ARM ASSY,FR SUSP,LWR RH</t>
  </si>
  <si>
    <t>STRUT,FR SUSP,LH</t>
  </si>
  <si>
    <t>STRUT,FR SUSP,RH</t>
  </si>
  <si>
    <t>REAR SHOCK ABSORBER</t>
  </si>
  <si>
    <t>BAN LUAR</t>
  </si>
  <si>
    <t>BATTERY GS ASTRA 55D23L</t>
  </si>
  <si>
    <t>MONTH</t>
  </si>
  <si>
    <t>TOTAL</t>
  </si>
  <si>
    <t>Month</t>
  </si>
  <si>
    <t>Total Cost</t>
  </si>
  <si>
    <t>Monthy Cost</t>
  </si>
  <si>
    <t>Cost/Month</t>
  </si>
  <si>
    <t xml:space="preserve">Adj. Inflasi </t>
  </si>
  <si>
    <t>Perbulan</t>
  </si>
  <si>
    <t>inflasi</t>
  </si>
  <si>
    <t>TENOR</t>
  </si>
  <si>
    <t xml:space="preserve">harga beli </t>
  </si>
  <si>
    <t>nett amount</t>
  </si>
  <si>
    <t>sum insure</t>
  </si>
  <si>
    <t>tarif</t>
  </si>
  <si>
    <t>depre</t>
  </si>
  <si>
    <t>premi</t>
  </si>
  <si>
    <t>periode</t>
  </si>
  <si>
    <t>premi/periode</t>
  </si>
  <si>
    <t>TOTAL PREMI</t>
  </si>
  <si>
    <t>PA Pass</t>
  </si>
  <si>
    <t>Premi/pass</t>
  </si>
  <si>
    <t>Driver</t>
  </si>
  <si>
    <t>Premi Driver</t>
  </si>
  <si>
    <t>SRCC</t>
  </si>
  <si>
    <t>Premi SRCC</t>
  </si>
  <si>
    <t>TS</t>
  </si>
  <si>
    <t>Premi TS</t>
  </si>
  <si>
    <t>FLOOD</t>
  </si>
  <si>
    <t>Premi Flood</t>
  </si>
  <si>
    <t>EQ</t>
  </si>
  <si>
    <t>Premi EQ</t>
  </si>
  <si>
    <t>Premi Additional</t>
  </si>
  <si>
    <t xml:space="preserve">Budget Insurance </t>
  </si>
  <si>
    <t>Premi asuransi</t>
  </si>
  <si>
    <t xml:space="preserve">Budget Insurance TPL </t>
  </si>
  <si>
    <t>coverage</t>
  </si>
  <si>
    <t>Premi</t>
  </si>
  <si>
    <t>PAP - PA. Passanger</t>
  </si>
  <si>
    <t>PAD - PA. Driver</t>
  </si>
  <si>
    <t>SRC - SRCC</t>
  </si>
  <si>
    <t>ATS - TS</t>
  </si>
  <si>
    <t>FLD - Flood</t>
  </si>
  <si>
    <t>EAQ - E/Q</t>
  </si>
  <si>
    <t>Total Premi</t>
  </si>
  <si>
    <t>diskon</t>
  </si>
  <si>
    <t>accesrories</t>
  </si>
  <si>
    <t>diskon accessories</t>
  </si>
  <si>
    <t>karoseri</t>
  </si>
  <si>
    <t>diskon karoseri</t>
  </si>
  <si>
    <t>Unit</t>
  </si>
  <si>
    <t xml:space="preserve">BUDGET REPLACEMENT </t>
  </si>
  <si>
    <t>Per Ttahun</t>
  </si>
  <si>
    <t>Total</t>
  </si>
  <si>
    <t>BUDGET REGISTRATION</t>
  </si>
  <si>
    <t xml:space="preserve">OLD </t>
  </si>
  <si>
    <t xml:space="preserve">PERIODE </t>
  </si>
  <si>
    <t>from</t>
  </si>
  <si>
    <t xml:space="preserve">DUE DATE </t>
  </si>
  <si>
    <t xml:space="preserve">BILLING AMOUNT </t>
  </si>
  <si>
    <t>ppn</t>
  </si>
  <si>
    <t>pph</t>
  </si>
  <si>
    <t>Rental Amount</t>
  </si>
  <si>
    <t xml:space="preserve">discount </t>
  </si>
  <si>
    <t>Billing Amount</t>
  </si>
  <si>
    <t>ppn%</t>
  </si>
  <si>
    <t>pph%</t>
  </si>
  <si>
    <t xml:space="preserve">Unit Price </t>
  </si>
  <si>
    <t xml:space="preserve">Discount </t>
  </si>
  <si>
    <t>Nett Amount</t>
  </si>
  <si>
    <t>Quantity</t>
  </si>
  <si>
    <t>PPN</t>
  </si>
  <si>
    <t xml:space="preserve">PPH 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</si>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</sst>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_-;\-* #,##0_-;_-* &quot;-&quot;_-;_-@_-"/>
    <numFmt numFmtId="165" formatCode="[$-809]dd\ mmmm\ yyyy;@"/>
    <numFmt numFmtId="166" formatCode="#,000_);[Red]\(#,000\)"/>
    <numFmt numFmtId="167" formatCode="_-&quot;Rp&quot;* #,##0_-;\-&quot;Rp&quot;* #,##0_-;_-&quot;Rp&quot;* &quot;-&quot;_-;_-@_-"/>
    <numFmt numFmtId="168" formatCode="&quot;Rp&quot;#,##0.00;[Red]\-&quot;Rp&quot;#,##0.00"/>
    <numFmt numFmtId="169" formatCode="_-* #,##0.00_-;\-* #,##0.00_-;_-* &quot;-&quot;??_-;_-@_-"/>
    <numFmt numFmtId="170" formatCode="0.0000%"/>
    <numFmt numFmtId="171" formatCode="_-* #,##0.00_-;\-* #,##0.0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252422"/>
      <name val="Arial"/>
      <family val="2"/>
    </font>
    <font>
      <b/>
      <sz val="9"/>
      <color rgb="FF252422"/>
      <name val="Arial"/>
      <family val="2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i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sz val="10"/>
      <name val="Calibri"/>
      <family val="2"/>
    </font>
    <font>
      <b/>
      <i/>
      <sz val="10"/>
      <color rgb="FFFF0000"/>
      <name val="Calibri"/>
      <family val="2"/>
    </font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34">
    <xf numFmtId="0" fontId="0" fillId="0" borderId="0" xfId="0"/>
    <xf numFmtId="9" fontId="0" fillId="0" borderId="0" xfId="0" applyNumberFormat="1"/>
    <xf numFmtId="0" fontId="1" fillId="0" borderId="0" xfId="0" applyFont="1"/>
    <xf numFmtId="166" fontId="0" fillId="0" borderId="0" xfId="0" applyNumberFormat="1"/>
    <xf numFmtId="0" fontId="0" fillId="0" borderId="0" xfId="0" applyAlignment="1">
      <alignment horizontal="center"/>
    </xf>
    <xf numFmtId="166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65" fontId="0" fillId="0" borderId="0" xfId="0" applyNumberFormat="1"/>
    <xf numFmtId="167" fontId="2" fillId="2" borderId="1" xfId="0" applyNumberFormat="1" applyFont="1" applyFill="1" applyBorder="1" applyAlignment="1">
      <alignment horizontal="right" vertical="center" wrapText="1"/>
    </xf>
    <xf numFmtId="165" fontId="0" fillId="3" borderId="0" xfId="0" applyNumberFormat="1" applyFill="1"/>
    <xf numFmtId="167" fontId="0" fillId="0" borderId="0" xfId="0" applyNumberFormat="1"/>
    <xf numFmtId="167" fontId="3" fillId="2" borderId="1" xfId="0" applyNumberFormat="1" applyFont="1" applyFill="1" applyBorder="1" applyAlignment="1">
      <alignment horizontal="right" vertical="center" wrapText="1"/>
    </xf>
    <xf numFmtId="43" fontId="0" fillId="0" borderId="0" xfId="0" applyNumberFormat="1"/>
    <xf numFmtId="167" fontId="1" fillId="0" borderId="0" xfId="0" applyNumberFormat="1" applyFont="1"/>
    <xf numFmtId="0" fontId="2" fillId="0" borderId="0" xfId="0" applyFont="1"/>
    <xf numFmtId="0" fontId="4" fillId="4" borderId="0" xfId="0" applyFont="1" applyFill="1"/>
    <xf numFmtId="9" fontId="0" fillId="0" borderId="0" xfId="3" applyFont="1"/>
    <xf numFmtId="1" fontId="0" fillId="0" borderId="0" xfId="0" applyNumberFormat="1"/>
    <xf numFmtId="164" fontId="0" fillId="0" borderId="0" xfId="2" applyFont="1"/>
    <xf numFmtId="0" fontId="0" fillId="0" borderId="0" xfId="0" applyAlignment="1">
      <alignment horizontal="left" vertical="center" indent="1"/>
    </xf>
    <xf numFmtId="164" fontId="0" fillId="0" borderId="0" xfId="0" applyNumberFormat="1"/>
    <xf numFmtId="10" fontId="0" fillId="0" borderId="0" xfId="0" applyNumberFormat="1"/>
    <xf numFmtId="169" fontId="0" fillId="0" borderId="0" xfId="0" applyNumberFormat="1"/>
    <xf numFmtId="164" fontId="1" fillId="5" borderId="0" xfId="0" applyNumberFormat="1" applyFont="1" applyFill="1"/>
    <xf numFmtId="0" fontId="5" fillId="6" borderId="0" xfId="0" applyFont="1" applyFill="1" applyAlignment="1">
      <alignment vertical="center"/>
    </xf>
    <xf numFmtId="170" fontId="0" fillId="0" borderId="0" xfId="0" applyNumberFormat="1"/>
    <xf numFmtId="0" fontId="1" fillId="3" borderId="0" xfId="0" applyFont="1" applyFill="1"/>
    <xf numFmtId="0" fontId="0" fillId="7" borderId="0" xfId="0" applyFill="1"/>
    <xf numFmtId="169" fontId="1" fillId="3" borderId="0" xfId="0" applyNumberFormat="1" applyFont="1" applyFill="1"/>
    <xf numFmtId="43" fontId="0" fillId="3" borderId="0" xfId="0" applyNumberFormat="1" applyFill="1"/>
    <xf numFmtId="164" fontId="0" fillId="7" borderId="0" xfId="0" applyNumberFormat="1" applyFill="1"/>
    <xf numFmtId="171" fontId="0" fillId="0" borderId="0" xfId="2" applyNumberFormat="1" applyFont="1"/>
    <xf numFmtId="164" fontId="1" fillId="0" borderId="0" xfId="2" applyFont="1"/>
    <xf numFmtId="171" fontId="1" fillId="0" borderId="0" xfId="2" applyNumberFormat="1" applyFont="1"/>
    <xf numFmtId="9" fontId="1" fillId="0" borderId="0" xfId="3" applyFont="1"/>
    <xf numFmtId="164" fontId="0" fillId="8" borderId="0" xfId="2" applyFont="1" applyFill="1"/>
    <xf numFmtId="0" fontId="0" fillId="8" borderId="0" xfId="2" applyNumberFormat="1" applyFont="1" applyFill="1"/>
    <xf numFmtId="171" fontId="0" fillId="10" borderId="0" xfId="2" applyNumberFormat="1" applyFont="1" applyFill="1"/>
    <xf numFmtId="0" fontId="0" fillId="10" borderId="0" xfId="0" applyFill="1"/>
    <xf numFmtId="164" fontId="0" fillId="10" borderId="0" xfId="0" applyNumberFormat="1" applyFill="1"/>
    <xf numFmtId="169" fontId="1" fillId="0" borderId="0" xfId="0" applyNumberFormat="1" applyFont="1"/>
    <xf numFmtId="0" fontId="0" fillId="11" borderId="0" xfId="0" applyFill="1"/>
    <xf numFmtId="169" fontId="0" fillId="11" borderId="0" xfId="0" applyNumberFormat="1" applyFill="1"/>
    <xf numFmtId="169" fontId="0" fillId="12" borderId="0" xfId="0" applyNumberFormat="1" applyFill="1"/>
    <xf numFmtId="169" fontId="0" fillId="13" borderId="0" xfId="0" applyNumberFormat="1" applyFill="1"/>
    <xf numFmtId="0" fontId="0" fillId="14" borderId="0" xfId="0" applyFill="1"/>
    <xf numFmtId="9" fontId="0" fillId="14" borderId="0" xfId="0" applyNumberFormat="1" applyFill="1"/>
    <xf numFmtId="0" fontId="7" fillId="0" borderId="0" xfId="0" applyFont="1" applyAlignment="1">
      <alignment wrapText="1"/>
    </xf>
    <xf numFmtId="0" fontId="7" fillId="0" borderId="0" xfId="0" applyFont="1"/>
    <xf numFmtId="4" fontId="8" fillId="3" borderId="0" xfId="0" applyNumberFormat="1" applyFont="1" applyFill="1"/>
    <xf numFmtId="0" fontId="9" fillId="0" borderId="0" xfId="0" applyFont="1"/>
    <xf numFmtId="0" fontId="8" fillId="5" borderId="0" xfId="0" applyFont="1" applyFill="1"/>
    <xf numFmtId="0" fontId="8" fillId="0" borderId="0" xfId="0" applyFont="1"/>
    <xf numFmtId="164" fontId="8" fillId="0" borderId="0" xfId="2" applyFont="1"/>
    <xf numFmtId="4" fontId="8" fillId="0" borderId="0" xfId="0" applyNumberFormat="1" applyFont="1"/>
    <xf numFmtId="14" fontId="10" fillId="18" borderId="0" xfId="0" applyNumberFormat="1" applyFont="1" applyFill="1"/>
    <xf numFmtId="10" fontId="9" fillId="0" borderId="0" xfId="0" applyNumberFormat="1" applyFont="1"/>
    <xf numFmtId="0" fontId="9" fillId="0" borderId="2" xfId="0" applyFont="1" applyBorder="1"/>
    <xf numFmtId="4" fontId="9" fillId="0" borderId="0" xfId="0" applyNumberFormat="1" applyFont="1"/>
    <xf numFmtId="9" fontId="9" fillId="0" borderId="0" xfId="0" applyNumberFormat="1" applyFont="1"/>
    <xf numFmtId="4" fontId="9" fillId="0" borderId="2" xfId="0" applyNumberFormat="1" applyFont="1" applyBorder="1"/>
    <xf numFmtId="9" fontId="10" fillId="18" borderId="0" xfId="0" applyNumberFormat="1" applyFont="1" applyFill="1"/>
    <xf numFmtId="0" fontId="7" fillId="0" borderId="2" xfId="0" applyFont="1" applyBorder="1"/>
    <xf numFmtId="10" fontId="10" fillId="18" borderId="0" xfId="0" applyNumberFormat="1" applyFont="1" applyFill="1"/>
    <xf numFmtId="0" fontId="10" fillId="18" borderId="0" xfId="0" applyFont="1" applyFill="1"/>
    <xf numFmtId="10" fontId="7" fillId="0" borderId="0" xfId="0" applyNumberFormat="1" applyFont="1"/>
    <xf numFmtId="0" fontId="11" fillId="18" borderId="0" xfId="0" applyFont="1" applyFill="1"/>
    <xf numFmtId="0" fontId="12" fillId="0" borderId="0" xfId="0" applyFont="1"/>
    <xf numFmtId="168" fontId="12" fillId="0" borderId="0" xfId="2" applyNumberFormat="1" applyFont="1"/>
    <xf numFmtId="168" fontId="7" fillId="0" borderId="0" xfId="2" applyNumberFormat="1" applyFont="1" applyFill="1"/>
    <xf numFmtId="164" fontId="9" fillId="0" borderId="0" xfId="0" applyNumberFormat="1" applyFont="1"/>
    <xf numFmtId="9" fontId="8" fillId="0" borderId="0" xfId="0" applyNumberFormat="1" applyFont="1"/>
    <xf numFmtId="0" fontId="13" fillId="18" borderId="0" xfId="0" applyFont="1" applyFill="1"/>
    <xf numFmtId="164" fontId="9" fillId="0" borderId="0" xfId="2" applyFont="1"/>
    <xf numFmtId="0" fontId="8" fillId="19" borderId="0" xfId="0" applyFont="1" applyFill="1"/>
    <xf numFmtId="0" fontId="8" fillId="19" borderId="0" xfId="0" applyFont="1" applyFill="1" applyAlignment="1">
      <alignment wrapText="1"/>
    </xf>
    <xf numFmtId="164" fontId="9" fillId="20" borderId="0" xfId="2" applyFont="1" applyFill="1" applyAlignment="1">
      <alignment wrapText="1"/>
    </xf>
    <xf numFmtId="0" fontId="7" fillId="20" borderId="0" xfId="0" applyFont="1" applyFill="1" applyAlignment="1">
      <alignment wrapText="1"/>
    </xf>
    <xf numFmtId="9" fontId="9" fillId="20" borderId="0" xfId="0" applyNumberFormat="1" applyFont="1" applyFill="1" applyAlignment="1">
      <alignment wrapText="1"/>
    </xf>
    <xf numFmtId="4" fontId="9" fillId="20" borderId="0" xfId="0" applyNumberFormat="1" applyFont="1" applyFill="1" applyAlignment="1">
      <alignment wrapText="1"/>
    </xf>
    <xf numFmtId="0" fontId="14" fillId="0" borderId="0" xfId="0" applyFont="1"/>
    <xf numFmtId="164" fontId="13" fillId="18" borderId="0" xfId="2" applyFont="1" applyFill="1"/>
    <xf numFmtId="164" fontId="7" fillId="0" borderId="0" xfId="2" applyFont="1"/>
    <xf numFmtId="164" fontId="15" fillId="18" borderId="0" xfId="2" applyFont="1" applyFill="1"/>
    <xf numFmtId="170" fontId="9" fillId="0" borderId="0" xfId="3" applyNumberFormat="1" applyFont="1"/>
    <xf numFmtId="0" fontId="12" fillId="3" borderId="0" xfId="0" applyFont="1" applyFill="1"/>
    <xf numFmtId="164" fontId="15" fillId="0" borderId="0" xfId="2" applyFont="1"/>
    <xf numFmtId="10" fontId="9" fillId="0" borderId="0" xfId="3" applyNumberFormat="1" applyFont="1"/>
    <xf numFmtId="164" fontId="16" fillId="3" borderId="0" xfId="2" applyFont="1" applyFill="1"/>
    <xf numFmtId="4" fontId="17" fillId="0" borderId="0" xfId="0" applyNumberFormat="1" applyFont="1"/>
    <xf numFmtId="4" fontId="18" fillId="0" borderId="0" xfId="0" applyNumberFormat="1" applyFont="1"/>
    <xf numFmtId="164" fontId="19" fillId="0" borderId="0" xfId="2" applyFont="1"/>
    <xf numFmtId="4" fontId="16" fillId="0" borderId="0" xfId="0" applyNumberFormat="1" applyFont="1"/>
    <xf numFmtId="164" fontId="16" fillId="0" borderId="0" xfId="2" applyFont="1"/>
    <xf numFmtId="164" fontId="16" fillId="18" borderId="0" xfId="2" applyFont="1" applyFill="1"/>
    <xf numFmtId="164" fontId="9" fillId="18" borderId="0" xfId="2" applyFont="1" applyFill="1"/>
    <xf numFmtId="164" fontId="9" fillId="3" borderId="0" xfId="2" applyFont="1" applyFill="1"/>
    <xf numFmtId="164" fontId="9" fillId="16" borderId="0" xfId="2" applyFont="1" applyFill="1"/>
    <xf numFmtId="0" fontId="7" fillId="3" borderId="0" xfId="0" applyFont="1" applyFill="1"/>
    <xf numFmtId="0" fontId="17" fillId="21" borderId="0" xfId="0" applyFont="1" applyFill="1"/>
    <xf numFmtId="164" fontId="20" fillId="0" borderId="0" xfId="2" applyFont="1"/>
    <xf numFmtId="4" fontId="17" fillId="22" borderId="0" xfId="0" applyNumberFormat="1" applyFont="1" applyFill="1"/>
    <xf numFmtId="0" fontId="17" fillId="22" borderId="0" xfId="0" applyFont="1" applyFill="1"/>
    <xf numFmtId="164" fontId="9" fillId="0" borderId="2" xfId="0" applyNumberFormat="1" applyFont="1" applyBorder="1"/>
    <xf numFmtId="10" fontId="9" fillId="0" borderId="2" xfId="0" applyNumberFormat="1" applyFont="1" applyBorder="1"/>
    <xf numFmtId="10" fontId="7" fillId="0" borderId="2" xfId="0" applyNumberFormat="1" applyFont="1" applyBorder="1"/>
    <xf numFmtId="164" fontId="7" fillId="0" borderId="2" xfId="0" applyNumberFormat="1" applyFont="1" applyBorder="1"/>
    <xf numFmtId="168" fontId="9" fillId="0" borderId="0" xfId="2" applyNumberFormat="1" applyFont="1"/>
    <xf numFmtId="168" fontId="9" fillId="0" borderId="0" xfId="0" applyNumberFormat="1" applyFont="1"/>
    <xf numFmtId="0" fontId="12" fillId="0" borderId="0" xfId="0" applyFont="1" applyAlignment="1">
      <alignment wrapText="1"/>
    </xf>
    <xf numFmtId="168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169" fontId="9" fillId="0" borderId="0" xfId="0" applyNumberFormat="1" applyFont="1"/>
    <xf numFmtId="169" fontId="8" fillId="0" borderId="0" xfId="0" applyNumberFormat="1" applyFont="1"/>
    <xf numFmtId="167" fontId="9" fillId="0" borderId="0" xfId="0" applyNumberFormat="1" applyFont="1"/>
    <xf numFmtId="0" fontId="18" fillId="0" borderId="0" xfId="0" applyFont="1"/>
    <xf numFmtId="10" fontId="18" fillId="0" borderId="0" xfId="3" applyNumberFormat="1" applyFont="1"/>
    <xf numFmtId="0" fontId="8" fillId="0" borderId="0" xfId="0" applyFont="1" applyAlignment="1">
      <alignment wrapText="1"/>
    </xf>
    <xf numFmtId="43" fontId="21" fillId="7" borderId="0" xfId="1" applyFill="1" applyAlignment="1"/>
    <xf numFmtId="43" fontId="6" fillId="12" borderId="0" xfId="1" applyFont="1" applyFill="1" applyAlignment="1"/>
    <xf numFmtId="43" fontId="21" fillId="0" borderId="0" xfId="1" applyAlignment="1"/>
    <xf numFmtId="43" fontId="6" fillId="12" borderId="0" xfId="0" applyNumberFormat="1" applyFont="1" applyFill="1"/>
    <xf numFmtId="43" fontId="0" fillId="12" borderId="0" xfId="0" applyNumberFormat="1" applyFill="1"/>
    <xf numFmtId="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9" fontId="0" fillId="9" borderId="0" xfId="0" applyNumberFormat="1" applyFill="1" applyAlignment="1">
      <alignment horizontal="center"/>
    </xf>
    <xf numFmtId="9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9" fontId="0" fillId="15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9" fontId="0" fillId="16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39320096\01&#65365;&#65350;&#65354;&#65347;&#65356;\&#26481;&#35388;\wfalcon4\falcondg\Report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008007\u\u\23.&#32076;&#21942;&#20225;&#30011;&#37096;\11&#8208;&#35336;&#25968;&#35336;&#30011;\4-&#12496;&#12483;&#12463;&#12450;&#12483;&#12503;\31&#8208;DALBU\20080122\&#12372;&#12415;&#31665;&#12414;&#12360;\&#26032;&#35215;&#23637;&#38283;&#12510;&#65293;&#12472;\&#26908;&#35388;\&#20462;&#27491;&#29256;\&#26032;&#35215;&#23637;&#38283;&#12510;&#65293;&#12472;\ope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008007\u\u\23.&#32076;&#21942;&#20225;&#30011;&#37096;\11&#8208;&#35336;&#25968;&#35336;&#30011;\4-&#12496;&#12483;&#12463;&#12450;&#12483;&#12503;\31&#8208;DALBU\20080122\&#26032;&#21046;&#24230;AL&#12471;&#12511;&#12517;&#12524;&#12540;&#12471;&#12519;&#1253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008007\u\u\23.&#32076;&#21942;&#20225;&#30011;&#37096;\11&#8208;&#35336;&#25968;&#35336;&#30011;\4-&#12496;&#12483;&#12463;&#12450;&#12483;&#12503;\31&#8208;DALBU\20080122\&#12372;&#12415;&#31665;&#12414;&#12360;\&#26032;&#21046;&#24230;&#20250;&#35336;&#12471;&#12511;&#12517;&#12524;&#12540;&#12471;&#12519;&#1253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008007\u\u\23.&#32076;&#21942;&#20225;&#30011;&#37096;\&#32076;&#21942;&#31649;&#29702;&#35506;\&#32076;&#31649;&#20096;&#23713;\&#25613;&#30410;&#20104;&#28204;&#12471;&#12473;&#12486;&#12512;0709&#25913;&#23450;\&#65418;&#65438;&#65391;&#65400;&#65393;&#65391;&#65420;&#65439;\&#20107;&#26989;&#35336;&#30011;&#8546;20070712&#9320;\&#9320;&#12471;&#12511;&#12517;&#12524;&#12540;&#12471;&#12519;&#1253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008007\u\u\23.&#32076;&#21942;&#20225;&#30011;&#37096;\11&#8208;&#35336;&#25968;&#35336;&#30011;\4-&#12496;&#12483;&#12463;&#12450;&#12483;&#12503;\31&#8208;DALBU\20080122\&#26032;&#21046;&#24230;AL&#24115;&#31080;_&#21336;&#20307;200801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IMS-USER18\Downloads\Simulasi%20Rental%20OPL%20-%20New-1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FORM"/>
      <sheetName val="MOKUJI"/>
      <sheetName val="F1"/>
      <sheetName val="F2"/>
      <sheetName val="F3"/>
      <sheetName val="F4"/>
      <sheetName val="SF1"/>
      <sheetName val="SF2"/>
      <sheetName val="SF3"/>
      <sheetName val="SF4"/>
      <sheetName val="USA"/>
      <sheetName val="BCL"/>
      <sheetName val="CF1"/>
      <sheetName val="CF2"/>
      <sheetName val="T1"/>
      <sheetName val="T1(明細)"/>
      <sheetName val="ST1-A"/>
      <sheetName val="ST1-A(明細)"/>
      <sheetName val="ST1-B"/>
      <sheetName val="ST1-B(明細)"/>
      <sheetName val="ST1-C"/>
      <sheetName val="ST1-C(明細)"/>
      <sheetName val="ST1-D"/>
      <sheetName val="ST1-D(明細)"/>
      <sheetName val="ST1-E"/>
      <sheetName val="ST1-E(明細)"/>
      <sheetName val="ST1-F"/>
      <sheetName val="ST1-F(明細)"/>
      <sheetName val="債権合計"/>
      <sheetName val="債務合計"/>
      <sheetName val="T2"/>
      <sheetName val="T2(明細)"/>
      <sheetName val="ST2-A"/>
      <sheetName val="ST2-A(明細)"/>
      <sheetName val="ST2-B"/>
      <sheetName val="ST2-B(明細)"/>
      <sheetName val="ST2-C"/>
      <sheetName val="ST2-C(明細)"/>
      <sheetName val="ST2-D"/>
      <sheetName val="ST2-D(明細)"/>
      <sheetName val="ST2-E"/>
      <sheetName val="ST2-E(明細)"/>
      <sheetName val="ST2-F"/>
      <sheetName val="ST2-F(明細)"/>
      <sheetName val="収入合計"/>
      <sheetName val="費用合計"/>
      <sheetName val="ZEIKOUKA"/>
      <sheetName val="Matching"/>
      <sheetName val="COMPANY"/>
      <sheetName val="ACCOUNT"/>
      <sheetName val="DEFINITION"/>
      <sheetName val="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設定シート"/>
      <sheetName val="オペレーティングリース計画入力"/>
      <sheetName val="不動産計画入力"/>
      <sheetName val="商品別目標結果シート"/>
      <sheetName val="検収実績率"/>
      <sheetName val="金利マトリックス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リリース情報"/>
      <sheetName val="貸引制御"/>
      <sheetName val="HOST実績制御"/>
      <sheetName val="実績制御"/>
      <sheetName val="未検収制御"/>
      <sheetName val="成約済制御"/>
      <sheetName val="既存展開制御"/>
      <sheetName val="新規展開制御"/>
      <sheetName val="メイン"/>
      <sheetName val="TEMP"/>
      <sheetName val="新規設定"/>
      <sheetName val="主要商品入力"/>
      <sheetName val="台数計画"/>
      <sheetName val="その他収益・費用入力"/>
      <sheetName val="その他負債・資本金入力"/>
      <sheetName val="その他資産入力"/>
      <sheetName val="新規社用資産"/>
      <sheetName val="台数計画展開"/>
      <sheetName val="台数計画結果"/>
      <sheetName val="主要商品結果"/>
      <sheetName val="主要商品結果_再リース後"/>
      <sheetName val="再リース_展開_解約"/>
      <sheetName val="入力値一覧"/>
      <sheetName val="借入金データ入力画面"/>
      <sheetName val="新規借入金データ入力画面"/>
      <sheetName val="借入金_新規展開"/>
      <sheetName val="借入金展開"/>
      <sheetName val="借入金結果"/>
      <sheetName val="借入金結果_新規"/>
      <sheetName val="その他負債・資本金結果"/>
      <sheetName val="その他収益・費用結果"/>
      <sheetName val="その他資産結果"/>
      <sheetName val="収束計算"/>
      <sheetName val="合計マトリックス"/>
      <sheetName val="残高マトリックス"/>
      <sheetName val="原価マトリックス(割賦)"/>
      <sheetName val="リースみなし割賦展開"/>
      <sheetName val="リース金融_固定"/>
      <sheetName val="再リース_展開"/>
      <sheetName val="金利シナリオ入力"/>
      <sheetName val="金利一覧"/>
      <sheetName val="解約展開"/>
      <sheetName val="主要商品結果_解約後"/>
      <sheetName val="解約ラダー"/>
      <sheetName val="ラダーデータ予測_検収済み"/>
      <sheetName val="ラダーデータ予測_成約後未検収"/>
      <sheetName val="PEOPLE実績"/>
      <sheetName val="HOST実績"/>
      <sheetName val="月次HOST実績"/>
      <sheetName val="月次PEOPLE"/>
      <sheetName val="月次DAL保有台数実績"/>
      <sheetName val="最終結果表_実績"/>
      <sheetName val="最終結果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"/>
      <sheetName val="設定シート"/>
      <sheetName val="ユーザー定義"/>
      <sheetName val="既存データコードテーブル"/>
      <sheetName val="基準月末残高"/>
      <sheetName val="実績"/>
      <sheetName val="基準月実績ラダー"/>
      <sheetName val="月次PEOPLEデータ"/>
      <sheetName val="検収実績率"/>
      <sheetName val="その他収益費用入力"/>
      <sheetName val="商品別目標入力"/>
      <sheetName val="旧菱信リース入力"/>
      <sheetName val="その他資産入力"/>
      <sheetName val="その他負債・資本金入力"/>
      <sheetName val="外貨金利・為替レート入力"/>
      <sheetName val="旧菱信リース結果シート"/>
      <sheetName val="その他負債・資本金結果シート"/>
      <sheetName val="商品別目標展開"/>
      <sheetName val="約定明細商品別結果"/>
      <sheetName val="シミュレーション結果"/>
      <sheetName val="商品別目標結果シート"/>
      <sheetName val="保険料展開"/>
      <sheetName val="その他資産結果シート"/>
      <sheetName val="その他収益費用結果シート"/>
      <sheetName val="収束計算"/>
      <sheetName val="既存ラダーデータ_検収済み"/>
      <sheetName val="既存ラダーデータ_成約後未検収"/>
      <sheetName val="新規取組運用"/>
      <sheetName val="新規取組金利"/>
      <sheetName val="新規取組運用_解約"/>
      <sheetName val="取得ALM_調達"/>
      <sheetName val="リース金融_固定"/>
      <sheetName val="合計マトリックス"/>
      <sheetName val="金利展開表（1年単位）"/>
      <sheetName val="金利展開表（1ヶ月単位）"/>
      <sheetName val="金利シナリオ"/>
      <sheetName val="金利マトリックス"/>
      <sheetName val="外貨線形補間"/>
      <sheetName val="国内・国際金融"/>
      <sheetName val="固定_期日一括"/>
      <sheetName val="約定明細展開結果_国内"/>
      <sheetName val="既存約定データ"/>
      <sheetName val="約定明細展開結果_国際"/>
      <sheetName val="国内・国際金融_変動"/>
      <sheetName val="再(再)リース展開シート"/>
      <sheetName val="変動_期日一括"/>
      <sheetName val="固定資産税"/>
      <sheetName val="解約展開"/>
      <sheetName val="検収マトリックス"/>
      <sheetName val="原価マトリックス(割賦)"/>
      <sheetName val="残高マトリックス"/>
      <sheetName val="貸倒引当金_流動資産"/>
      <sheetName val="融資計画入力"/>
      <sheetName val="オペレーティングリース計画入力"/>
      <sheetName val="不動産計画入力"/>
      <sheetName val="新不動産割賦2"/>
      <sheetName val="新不動産割賦1"/>
      <sheetName val="新不動産リース2"/>
      <sheetName val="新不動産リース1"/>
      <sheetName val="新リースみなし割賦均等2"/>
      <sheetName val="新リースみなし割賦均等1"/>
      <sheetName val="新ソフトリース2"/>
      <sheetName val="新ソフトリース1"/>
      <sheetName val="新ファイナンスリース2"/>
      <sheetName val="新ファイナンスリース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メイン"/>
      <sheetName val="TEMP"/>
      <sheetName val="新規設定"/>
      <sheetName val="台数計画"/>
      <sheetName val="主要商品入力"/>
      <sheetName val="その他収益・費用入力"/>
      <sheetName val="その他負債・資本金入力"/>
      <sheetName val="その他資産入力"/>
      <sheetName val="新規社用資産"/>
      <sheetName val="台数計画展開"/>
      <sheetName val="台数計画結果"/>
      <sheetName val="主要商品結果"/>
      <sheetName val="主要商品結果_解約後"/>
      <sheetName val="主要商品結果_再リース後"/>
      <sheetName val="再検金融"/>
      <sheetName val="再検割賦"/>
      <sheetName val="再検BK"/>
      <sheetName val="再検LB"/>
      <sheetName val="再検ML"/>
      <sheetName val="再検FL"/>
      <sheetName val="再リース_展開_解約"/>
      <sheetName val="入力値一覧"/>
      <sheetName val="借入金データ入力画面"/>
      <sheetName val="新規借入金データ入力画面"/>
      <sheetName val="借入金_新規展開"/>
      <sheetName val="借入金展開"/>
      <sheetName val="借入金結果"/>
      <sheetName val="借入金結果_新規"/>
      <sheetName val="その他負債・資本金結果"/>
      <sheetName val="その他収益・費用結果"/>
      <sheetName val="その他資産結果"/>
      <sheetName val="収束計算"/>
      <sheetName val="合計マトリックス"/>
      <sheetName val="残高マトリックス"/>
      <sheetName val="原価マトリックス(割賦)"/>
      <sheetName val="リースみなし割賦展開"/>
      <sheetName val="リース金融_固定"/>
      <sheetName val="解約展開"/>
      <sheetName val="再リース_展開"/>
      <sheetName val="金利シナリオ入力"/>
      <sheetName val="金利一覧"/>
      <sheetName val="ラダーデータ予測_検収済み"/>
      <sheetName val="ラダーデータ予測_成約後未検収"/>
      <sheetName val="PEOPLE実績"/>
      <sheetName val="HOST実績"/>
      <sheetName val="月次PEOPLE"/>
      <sheetName val="月次HOST実績"/>
      <sheetName val="月次DAL保有台数実績"/>
      <sheetName val="最終結果表_実績"/>
      <sheetName val="最終結果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リリース情報"/>
      <sheetName val="メイン"/>
      <sheetName val="収束計算結果"/>
      <sheetName val="年度集約結果"/>
      <sheetName val="半期集約結果"/>
      <sheetName val="四半期集約結果"/>
      <sheetName val="月次展開結果"/>
      <sheetName val="補正シートマスタ"/>
      <sheetName val="補正シート"/>
      <sheetName val="ＢS月次"/>
      <sheetName val="ＰＬ月次"/>
      <sheetName val="台数計画"/>
      <sheetName val="ＢS①"/>
      <sheetName val="ＢS②"/>
      <sheetName val="ＢS③"/>
      <sheetName val="ＰＬ①"/>
      <sheetName val="ＰＬ②"/>
      <sheetName val="ＰＬ③"/>
      <sheetName val="ＰＬ④"/>
      <sheetName val="ＰＬ⑤"/>
      <sheetName val="ＰＬ⑥"/>
      <sheetName val="ＰＬ⑥ (2)"/>
      <sheetName val="ＣＦ"/>
      <sheetName val="区分別収支"/>
      <sheetName val="資産残高推移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 (6)"/>
      <sheetName val="NEW"/>
      <sheetName val="LATEST(USED)"/>
      <sheetName val="LATEST (NEW)"/>
      <sheetName val="NEW tenor 10 (2)"/>
      <sheetName val="20 (4)"/>
      <sheetName val="20 (3)"/>
      <sheetName val="20 (2)"/>
      <sheetName val="Jurnal &amp; ROA (2)"/>
      <sheetName val="20"/>
      <sheetName val="Jurnal &amp; ROA"/>
      <sheetName val="Rate Borrowing"/>
      <sheetName val="Rate RV"/>
      <sheetName val="Rate WO+OH"/>
      <sheetName val="Input　seet"/>
      <sheetName val="Calculation"/>
      <sheetName val="①Tidak termasuk VAT 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B3">
            <v>2.9899999999999999E-2</v>
          </cell>
        </row>
      </sheetData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3"/>
  <sheetViews>
    <sheetView tabSelected="1" workbookViewId="0">
      <selection activeCell="H5" sqref="H5"/>
    </sheetView>
  </sheetViews>
  <sheetFormatPr defaultColWidth="11.42578125" defaultRowHeight="15.75" customHeight="1"/>
  <cols>
    <col min="1" max="1" width="13" style="49" customWidth="1"/>
    <col min="2" max="2" width="33.42578125" style="49" customWidth="1"/>
    <col min="3" max="3" width="20.5703125" style="49" customWidth="1"/>
    <col min="4" max="4" width="14.42578125" style="49" customWidth="1"/>
    <col min="5" max="5" width="13.42578125" style="49" customWidth="1"/>
    <col min="6" max="6" width="34" style="49" customWidth="1"/>
    <col min="7" max="7" width="12.28515625" style="49" customWidth="1"/>
    <col min="8" max="8" width="13.85546875" style="49" customWidth="1"/>
    <col min="9" max="9" width="13" style="49" customWidth="1"/>
    <col min="10" max="11" width="11.42578125" style="49"/>
    <col min="12" max="12" width="24.5703125" style="49" customWidth="1"/>
    <col min="13" max="13" width="22.5703125" style="49" customWidth="1"/>
    <col min="14" max="16384" width="11.42578125" style="49"/>
  </cols>
  <sheetData>
    <row r="1" spans="1:23" ht="15.75" customHeight="1">
      <c r="A1" s="50" t="s">
        <v>0</v>
      </c>
      <c r="B1" s="49" t="s">
        <v>1</v>
      </c>
      <c r="C1" s="51">
        <v>0</v>
      </c>
      <c r="D1" s="52" t="s">
        <v>2</v>
      </c>
      <c r="E1" s="53"/>
      <c r="F1" s="54">
        <v>375000000</v>
      </c>
      <c r="G1" s="51"/>
      <c r="H1" s="51"/>
      <c r="I1" s="51"/>
      <c r="J1" s="51"/>
      <c r="K1" s="51"/>
      <c r="L1" s="51" t="s">
        <v>3</v>
      </c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ht="15.75" customHeight="1">
      <c r="A2" s="55"/>
      <c r="B2" s="49" t="s">
        <v>4</v>
      </c>
      <c r="C2" s="56">
        <v>45119</v>
      </c>
      <c r="D2" s="51"/>
      <c r="E2" s="51" t="s">
        <v>5</v>
      </c>
      <c r="F2" s="57">
        <f>'[7]Rate WO+OH'!B3</f>
        <v>2.9899999999999999E-2</v>
      </c>
      <c r="G2" s="51"/>
      <c r="H2" s="58" t="s">
        <v>6</v>
      </c>
      <c r="I2" s="104">
        <f>C45</f>
        <v>7599854.0446353955</v>
      </c>
      <c r="J2" s="51"/>
      <c r="K2" s="51"/>
      <c r="L2" s="51" t="s">
        <v>7</v>
      </c>
      <c r="M2" s="51">
        <v>0</v>
      </c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3" ht="15.75" customHeight="1">
      <c r="A3" s="53"/>
      <c r="B3" s="59" t="s">
        <v>8</v>
      </c>
      <c r="C3" s="60">
        <v>0.94230000000000003</v>
      </c>
      <c r="D3" s="51"/>
      <c r="E3" s="59" t="s">
        <v>9</v>
      </c>
      <c r="F3" s="60">
        <v>0.85</v>
      </c>
      <c r="G3" s="51"/>
      <c r="H3" s="61" t="s">
        <v>10</v>
      </c>
      <c r="I3" s="105">
        <f>D70</f>
        <v>6.6738665125464877E-2</v>
      </c>
      <c r="J3" s="51"/>
      <c r="K3" s="51"/>
      <c r="L3" s="51" t="s">
        <v>11</v>
      </c>
      <c r="M3" s="51">
        <v>1</v>
      </c>
      <c r="N3" s="51"/>
      <c r="O3" s="51"/>
      <c r="P3" s="51"/>
      <c r="Q3" s="51"/>
      <c r="R3" s="51"/>
      <c r="S3" s="51"/>
      <c r="T3" s="51"/>
      <c r="U3" s="51"/>
      <c r="V3" s="51"/>
      <c r="W3" s="51"/>
    </row>
    <row r="4" spans="1:23" ht="15.75" customHeight="1">
      <c r="A4" s="53"/>
      <c r="B4" s="59" t="s">
        <v>12</v>
      </c>
      <c r="C4" s="51">
        <v>12</v>
      </c>
      <c r="D4" s="60"/>
      <c r="E4" s="51" t="s">
        <v>13</v>
      </c>
      <c r="F4" s="62">
        <v>0.11</v>
      </c>
      <c r="G4" s="51"/>
      <c r="H4" s="63" t="s">
        <v>14</v>
      </c>
      <c r="I4" s="106">
        <f>D71</f>
        <v>3.6838665125464881E-2</v>
      </c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spans="1:23" ht="15.75" customHeight="1">
      <c r="A5" s="53"/>
      <c r="B5" s="59" t="s">
        <v>15</v>
      </c>
      <c r="C5" s="57">
        <v>0.08</v>
      </c>
      <c r="D5" s="51"/>
      <c r="E5" s="51" t="s">
        <v>16</v>
      </c>
      <c r="F5" s="62">
        <v>0.02</v>
      </c>
      <c r="G5" s="51"/>
      <c r="H5" s="61" t="s">
        <v>17</v>
      </c>
      <c r="I5" s="105">
        <f>I2/C27</f>
        <v>1.8503647207408911E-2</v>
      </c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ht="15.75" customHeight="1">
      <c r="A6" s="53"/>
      <c r="B6" s="59" t="s">
        <v>18</v>
      </c>
      <c r="C6" s="64">
        <v>0.1072</v>
      </c>
      <c r="D6" s="51"/>
      <c r="E6" s="49" t="s">
        <v>19</v>
      </c>
      <c r="F6" s="65">
        <v>90</v>
      </c>
      <c r="G6" s="51"/>
      <c r="H6" s="58" t="s">
        <v>20</v>
      </c>
      <c r="I6" s="105">
        <f>C7</f>
        <v>2.7200000000000002E-2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spans="1:23" ht="15.75" customHeight="1">
      <c r="A7" s="53"/>
      <c r="B7" s="49" t="s">
        <v>20</v>
      </c>
      <c r="C7" s="66">
        <f>C6-C5</f>
        <v>2.7200000000000002E-2</v>
      </c>
      <c r="D7" s="60"/>
      <c r="E7" s="59" t="s">
        <v>12</v>
      </c>
      <c r="F7" s="67">
        <f>CEILING(C4/12,1)</f>
        <v>1</v>
      </c>
      <c r="G7" s="51"/>
      <c r="H7" s="58" t="s">
        <v>21</v>
      </c>
      <c r="I7" s="107">
        <f>C68</f>
        <v>26620226.265375674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spans="1:23" ht="15.75" customHeight="1">
      <c r="A8" s="53"/>
      <c r="B8" s="68" t="s">
        <v>22</v>
      </c>
      <c r="C8" s="69">
        <f>PMT(C6/12,C4,-C27,C28,C1)</f>
        <v>5548840.7113020616</v>
      </c>
      <c r="D8" s="60"/>
      <c r="E8" s="49" t="s">
        <v>23</v>
      </c>
      <c r="F8" s="70">
        <f>PMT(C5/12,C4,-C27,0,C1)</f>
        <v>35728057.134412423</v>
      </c>
      <c r="G8" s="71"/>
      <c r="H8" s="7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ht="15.75" customHeight="1">
      <c r="A9" s="53"/>
      <c r="B9" s="68" t="s">
        <v>24</v>
      </c>
      <c r="C9" s="54">
        <f>C30-(C27-C28)</f>
        <v>42887432.078324735</v>
      </c>
      <c r="D9" s="72"/>
      <c r="E9" s="53" t="s">
        <v>25</v>
      </c>
      <c r="F9" s="54">
        <f>F11-C27</f>
        <v>18014736.612949073</v>
      </c>
      <c r="G9" s="71"/>
      <c r="H9" s="73" t="s">
        <v>26</v>
      </c>
      <c r="I9" s="51" t="s">
        <v>26</v>
      </c>
      <c r="J9" s="51"/>
      <c r="K9" s="51"/>
      <c r="M9" s="108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spans="1:23" ht="15.75" customHeight="1">
      <c r="A10" s="53"/>
      <c r="B10" s="49" t="s">
        <v>27</v>
      </c>
      <c r="C10" s="74">
        <f>C11-C9</f>
        <v>23698656.457300007</v>
      </c>
      <c r="D10" s="60"/>
      <c r="E10" s="51"/>
      <c r="F10" s="74">
        <f>F11-F9</f>
        <v>410721949</v>
      </c>
      <c r="G10" s="71"/>
      <c r="H10" s="51"/>
      <c r="I10" s="51"/>
      <c r="J10" s="51"/>
      <c r="K10" s="51"/>
      <c r="M10" s="109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spans="1:23" ht="15.75" customHeight="1">
      <c r="A11" s="53"/>
      <c r="B11" s="49" t="s">
        <v>28</v>
      </c>
      <c r="C11" s="74">
        <f>C8*C4</f>
        <v>66586088.535624743</v>
      </c>
      <c r="D11" s="60"/>
      <c r="E11" s="51"/>
      <c r="F11" s="74">
        <f>F8*C4</f>
        <v>428736685.61294907</v>
      </c>
      <c r="G11" s="71"/>
      <c r="H11" s="51"/>
      <c r="I11" s="51"/>
      <c r="J11" s="51"/>
      <c r="K11" s="51"/>
      <c r="L11" s="51"/>
      <c r="M11" s="109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spans="1:23" ht="15.75" customHeight="1">
      <c r="A12" s="53"/>
      <c r="C12" s="74"/>
      <c r="D12" s="60"/>
      <c r="E12" s="49" t="s">
        <v>29</v>
      </c>
      <c r="F12" s="74">
        <v>1</v>
      </c>
      <c r="G12" s="71"/>
      <c r="H12" s="51"/>
      <c r="I12" s="51"/>
      <c r="J12" s="51"/>
      <c r="K12" s="51"/>
      <c r="L12" s="51"/>
      <c r="M12" s="7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3" ht="15.75" customHeight="1">
      <c r="A13" s="75" t="s">
        <v>30</v>
      </c>
      <c r="B13" s="59"/>
      <c r="C13" s="74"/>
      <c r="D13" s="60"/>
      <c r="E13" s="51"/>
      <c r="F13" s="74"/>
      <c r="G13" s="51"/>
      <c r="H13" s="51"/>
      <c r="I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s="48" customFormat="1" ht="38.25">
      <c r="B14" s="76" t="s">
        <v>31</v>
      </c>
      <c r="C14" s="77" t="str">
        <f>CONCATENATE("Total Cost Exclude VAT ",F7," tahun")</f>
        <v>Total Cost Exclude VAT 1 tahun</v>
      </c>
      <c r="D14" s="78" t="s">
        <v>32</v>
      </c>
      <c r="E14" s="79" t="s">
        <v>33</v>
      </c>
      <c r="F14" s="77" t="s">
        <v>34</v>
      </c>
      <c r="G14" s="78" t="s">
        <v>35</v>
      </c>
      <c r="H14" s="80" t="str">
        <f>CONCATENATE("Total Cost include VAT ",F7," tahun")</f>
        <v>Total Cost include VAT 1 tahun</v>
      </c>
      <c r="K14" s="110" t="s">
        <v>36</v>
      </c>
      <c r="L14" s="111">
        <f>(PMT(C5/12,C4,-C27,0,0)*C4)</f>
        <v>428736685.61294907</v>
      </c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</row>
    <row r="15" spans="1:23" ht="15.75" customHeight="1">
      <c r="B15" s="81" t="s">
        <v>37</v>
      </c>
      <c r="C15" s="82">
        <v>410721949</v>
      </c>
      <c r="D15" s="59"/>
      <c r="E15" s="83"/>
      <c r="F15" s="83"/>
      <c r="G15" s="83"/>
      <c r="H15" s="83"/>
      <c r="L15" s="51"/>
      <c r="M15" s="51" t="s">
        <v>38</v>
      </c>
      <c r="N15" s="51"/>
      <c r="O15" s="51"/>
      <c r="P15" s="51"/>
      <c r="Q15" s="51"/>
      <c r="R15" s="51"/>
      <c r="S15" s="51"/>
      <c r="T15" s="51"/>
      <c r="U15" s="51"/>
      <c r="V15" s="51"/>
      <c r="W15" s="51"/>
    </row>
    <row r="16" spans="1:23" ht="15.75" customHeight="1">
      <c r="B16" s="59" t="s">
        <v>39</v>
      </c>
      <c r="C16" s="84">
        <v>0</v>
      </c>
      <c r="D16" s="59"/>
      <c r="E16" s="83"/>
      <c r="F16" s="83"/>
      <c r="G16" s="83"/>
      <c r="H16" s="83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</row>
    <row r="17" spans="2:23" ht="15.75" customHeight="1">
      <c r="B17" s="51" t="s">
        <v>40</v>
      </c>
      <c r="C17" s="74">
        <f>C15-C16</f>
        <v>410721949</v>
      </c>
      <c r="D17" s="85">
        <v>9.6854200000000001E-2</v>
      </c>
      <c r="E17" s="74">
        <f>C17*D17</f>
        <v>39780145.792835802</v>
      </c>
      <c r="F17" s="83"/>
      <c r="G17" s="83"/>
      <c r="H17" s="74">
        <f>C17+E17</f>
        <v>450502094.79283583</v>
      </c>
      <c r="L17" s="57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</row>
    <row r="18" spans="2:23" ht="15.75" customHeight="1">
      <c r="B18" s="86" t="s">
        <v>41</v>
      </c>
      <c r="C18" s="83"/>
      <c r="E18" s="83"/>
      <c r="F18" s="83"/>
      <c r="G18" s="83"/>
      <c r="H18" s="83"/>
    </row>
    <row r="19" spans="2:23" ht="15.75" customHeight="1">
      <c r="B19" s="59" t="s">
        <v>42</v>
      </c>
      <c r="C19" s="74">
        <v>0</v>
      </c>
      <c r="D19" s="59"/>
      <c r="E19" s="83"/>
      <c r="F19" s="83">
        <f>10/12</f>
        <v>0.83333333333333337</v>
      </c>
      <c r="G19" s="83"/>
      <c r="H19" s="83"/>
      <c r="L19" s="113">
        <f>(C27+SUM(C37:C41))*C5*F6/360</f>
        <v>8706682.1799999997</v>
      </c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</row>
    <row r="20" spans="2:23" ht="15.75" customHeight="1">
      <c r="B20" s="59" t="s">
        <v>43</v>
      </c>
      <c r="C20" s="87">
        <v>0</v>
      </c>
      <c r="D20" s="59"/>
      <c r="E20" s="83"/>
      <c r="F20" s="83"/>
      <c r="G20" s="83"/>
      <c r="H20" s="83"/>
      <c r="J20" s="51"/>
      <c r="K20" s="110" t="s">
        <v>36</v>
      </c>
      <c r="L20" s="114">
        <f>(C27)*C5*F6/360</f>
        <v>8214438.9800000004</v>
      </c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</row>
    <row r="21" spans="2:23" ht="15.75" customHeight="1">
      <c r="B21" s="51" t="s">
        <v>40</v>
      </c>
      <c r="C21" s="74">
        <v>0</v>
      </c>
      <c r="D21" s="88">
        <v>0.11</v>
      </c>
      <c r="E21" s="74">
        <f>C21*D21</f>
        <v>0</v>
      </c>
      <c r="F21" s="83"/>
      <c r="G21" s="83"/>
      <c r="H21" s="74">
        <f>C21+E21</f>
        <v>0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</row>
    <row r="22" spans="2:23" ht="15.75" customHeight="1">
      <c r="B22" s="50" t="s">
        <v>44</v>
      </c>
      <c r="C22" s="74"/>
      <c r="D22" s="59"/>
      <c r="E22" s="74"/>
      <c r="F22" s="74">
        <f>((C15+C38)*10)*(15/360)</f>
        <v>174299962.08333331</v>
      </c>
      <c r="G22" s="74"/>
      <c r="H22" s="74"/>
      <c r="I22" s="51"/>
      <c r="J22" s="51"/>
      <c r="K22" s="51"/>
      <c r="L22" s="74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</row>
    <row r="23" spans="2:23" ht="15.75" customHeight="1">
      <c r="B23" s="59" t="s">
        <v>42</v>
      </c>
      <c r="C23" s="74">
        <v>0</v>
      </c>
      <c r="D23" s="59"/>
      <c r="E23" s="74"/>
      <c r="F23" s="89">
        <f>(C27+(C38))*(C5)*F6/360</f>
        <v>8366398.1800000006</v>
      </c>
      <c r="G23" s="74"/>
      <c r="H23" s="74"/>
      <c r="I23" s="51"/>
      <c r="J23" s="51"/>
      <c r="K23" s="51"/>
      <c r="L23" s="51"/>
      <c r="M23" s="115">
        <f>C27+(C38/(C4/12))*C5*F6/360</f>
        <v>410873908.19999999</v>
      </c>
      <c r="N23" s="51"/>
      <c r="O23" s="51"/>
      <c r="P23" s="51"/>
      <c r="Q23" s="51"/>
      <c r="R23" s="51"/>
      <c r="S23" s="51"/>
      <c r="T23" s="51"/>
      <c r="U23" s="51"/>
      <c r="V23" s="51"/>
      <c r="W23" s="51"/>
    </row>
    <row r="24" spans="2:23" ht="15.75" customHeight="1">
      <c r="B24" s="59" t="s">
        <v>43</v>
      </c>
      <c r="C24" s="87">
        <v>0</v>
      </c>
      <c r="D24" s="59"/>
      <c r="E24" s="74"/>
      <c r="F24" s="74">
        <f>(C38/1)</f>
        <v>7597960</v>
      </c>
      <c r="G24" s="74"/>
      <c r="H24" s="74"/>
      <c r="I24" s="51"/>
      <c r="J24" s="51"/>
      <c r="K24" s="51"/>
      <c r="L24" s="110" t="s">
        <v>36</v>
      </c>
      <c r="M24" s="54">
        <f>(500000000+(C38/(24/12)))*(8/100)*30/360</f>
        <v>3358659.8666666667</v>
      </c>
      <c r="N24" s="51"/>
      <c r="O24" s="51"/>
      <c r="P24" s="51"/>
      <c r="Q24" s="51"/>
      <c r="R24" s="51"/>
      <c r="S24" s="51"/>
      <c r="T24" s="51"/>
      <c r="U24" s="51"/>
      <c r="V24" s="51"/>
      <c r="W24" s="51"/>
    </row>
    <row r="25" spans="2:23" ht="15.75" customHeight="1">
      <c r="B25" s="51" t="s">
        <v>40</v>
      </c>
      <c r="C25" s="74">
        <v>0</v>
      </c>
      <c r="D25" s="88">
        <v>0.11</v>
      </c>
      <c r="E25" s="74">
        <f>C25*D25</f>
        <v>0</v>
      </c>
      <c r="F25" s="74"/>
      <c r="G25" s="74"/>
      <c r="H25" s="74">
        <f>C25+E25</f>
        <v>0</v>
      </c>
      <c r="I25" s="51"/>
      <c r="J25" s="51"/>
      <c r="K25" s="51"/>
      <c r="L25" s="51"/>
      <c r="M25" s="71"/>
      <c r="N25" s="51"/>
      <c r="O25" s="51"/>
      <c r="P25" s="51"/>
      <c r="Q25" s="51"/>
      <c r="R25" s="51"/>
      <c r="S25" s="51"/>
      <c r="T25" s="51"/>
      <c r="U25" s="51"/>
      <c r="V25" s="51"/>
      <c r="W25" s="51"/>
    </row>
    <row r="26" spans="2:23" ht="15.75" customHeight="1">
      <c r="C26" s="83"/>
      <c r="D26" s="59"/>
      <c r="E26" s="74"/>
      <c r="F26" s="74"/>
      <c r="G26" s="74"/>
      <c r="H26" s="74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</row>
    <row r="27" spans="2:23" ht="15.75" customHeight="1">
      <c r="B27" s="90" t="s">
        <v>45</v>
      </c>
      <c r="C27" s="54">
        <f>C17+C21+C25</f>
        <v>410721949</v>
      </c>
      <c r="D27" s="59"/>
      <c r="E27" s="74">
        <f t="shared" ref="E27:H27" si="0">E17+E21+E25</f>
        <v>39780145.792835802</v>
      </c>
      <c r="F27" s="74">
        <f t="shared" si="0"/>
        <v>0</v>
      </c>
      <c r="G27" s="74">
        <f t="shared" si="0"/>
        <v>0</v>
      </c>
      <c r="H27" s="74">
        <f t="shared" si="0"/>
        <v>450502094.79283583</v>
      </c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</row>
    <row r="28" spans="2:23" ht="15.75" customHeight="1">
      <c r="B28" s="91" t="s">
        <v>46</v>
      </c>
      <c r="C28" s="92">
        <f>C3*C15</f>
        <v>387023292.54269999</v>
      </c>
      <c r="D28" s="93"/>
      <c r="E28" s="94"/>
      <c r="F28" s="94"/>
      <c r="G28" s="94"/>
      <c r="H28" s="94">
        <f>H27*F3</f>
        <v>382926780.57391047</v>
      </c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</row>
    <row r="29" spans="2:23" ht="15.75" customHeight="1">
      <c r="B29" s="90"/>
      <c r="C29" s="94"/>
      <c r="D29" s="93"/>
      <c r="E29" s="94"/>
      <c r="F29" s="94"/>
      <c r="G29" s="94"/>
      <c r="H29" s="94"/>
      <c r="I29" s="51"/>
      <c r="J29" s="51"/>
      <c r="K29" s="51"/>
      <c r="L29" s="51">
        <f>CEILING((C4/12),1)</f>
        <v>1</v>
      </c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</row>
    <row r="30" spans="2:23" ht="15.75" customHeight="1">
      <c r="B30" s="90" t="s">
        <v>47</v>
      </c>
      <c r="C30" s="94">
        <f>C8*C4</f>
        <v>66586088.535624743</v>
      </c>
      <c r="D30" s="93"/>
      <c r="E30" s="94"/>
      <c r="F30" s="94">
        <f>C30*F4</f>
        <v>7324469.7389187217</v>
      </c>
      <c r="G30" s="94">
        <f>C30*F5</f>
        <v>1331721.7707124949</v>
      </c>
      <c r="H30" s="94">
        <f>C30+F30-G30</f>
        <v>72578836.503830969</v>
      </c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</row>
    <row r="31" spans="2:23" ht="15.75" customHeight="1">
      <c r="B31" s="90" t="s">
        <v>48</v>
      </c>
      <c r="C31" s="94">
        <v>0</v>
      </c>
      <c r="D31" s="93"/>
      <c r="E31" s="94"/>
      <c r="F31" s="94"/>
      <c r="G31" s="94"/>
      <c r="H31" s="94"/>
      <c r="I31" s="51"/>
      <c r="J31" s="51"/>
      <c r="K31" s="51"/>
      <c r="L31" s="51">
        <f>CEILING((10/12),1)</f>
        <v>1</v>
      </c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</row>
    <row r="32" spans="2:23" ht="15.75" customHeight="1">
      <c r="B32" s="90" t="s">
        <v>49</v>
      </c>
      <c r="C32" s="84">
        <f>C15*D32</f>
        <v>8214438.9800000004</v>
      </c>
      <c r="D32" s="59">
        <v>0.02</v>
      </c>
      <c r="E32" s="74"/>
      <c r="F32" s="87">
        <f>C32*F4</f>
        <v>903588.28780000005</v>
      </c>
      <c r="G32" s="87">
        <f>C32*F5</f>
        <v>164288.77960000001</v>
      </c>
      <c r="H32" s="87">
        <f>C32+F32-G32</f>
        <v>8953738.4881999996</v>
      </c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</row>
    <row r="33" spans="1:24" ht="15.75" customHeight="1">
      <c r="B33" s="90" t="s">
        <v>50</v>
      </c>
      <c r="C33" s="84">
        <f>(C38*D33)</f>
        <v>1899490</v>
      </c>
      <c r="D33" s="60">
        <v>0.25</v>
      </c>
      <c r="E33" s="74"/>
      <c r="F33" s="74"/>
      <c r="G33" s="74"/>
      <c r="H33" s="87">
        <f>C33+F33</f>
        <v>1899490</v>
      </c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</row>
    <row r="34" spans="1:24" ht="15.75" customHeight="1">
      <c r="B34" s="90" t="s">
        <v>51</v>
      </c>
      <c r="C34" s="95">
        <f>(C27+(C38/D34))*(C5)*F6/360</f>
        <v>8366398.1800000006</v>
      </c>
      <c r="D34" s="59">
        <f>CEILING((C4/12),1)</f>
        <v>1</v>
      </c>
      <c r="E34" s="74"/>
      <c r="F34" s="87"/>
      <c r="G34" s="87"/>
      <c r="H34" s="94">
        <f>C34+F34</f>
        <v>8366398.1800000006</v>
      </c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</row>
    <row r="35" spans="1:24" ht="15.75" customHeight="1">
      <c r="B35" s="90"/>
      <c r="C35" s="74"/>
      <c r="D35" s="59"/>
      <c r="E35" s="74"/>
      <c r="F35" s="74"/>
      <c r="G35" s="74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</row>
    <row r="36" spans="1:24" ht="15.75" customHeight="1">
      <c r="A36" s="86" t="s">
        <v>52</v>
      </c>
      <c r="B36" s="59"/>
      <c r="C36" s="83"/>
      <c r="F36" s="83"/>
      <c r="G36" s="74"/>
      <c r="H36" s="83"/>
      <c r="I36" s="83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</row>
    <row r="37" spans="1:24" ht="15.75" customHeight="1">
      <c r="B37" s="59" t="s">
        <v>53</v>
      </c>
      <c r="C37" s="96">
        <v>2723000</v>
      </c>
      <c r="D37" s="60">
        <f t="shared" ref="D37:D41" si="1">C37/$C$27</f>
        <v>6.6297893419862012E-3</v>
      </c>
      <c r="E37" s="60"/>
      <c r="F37" s="74"/>
      <c r="G37" s="74"/>
      <c r="H37" s="74"/>
      <c r="I37" s="74">
        <f t="shared" ref="I37:I41" si="2">C37+F37</f>
        <v>2723000</v>
      </c>
      <c r="J37" s="59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</row>
    <row r="38" spans="1:24" ht="15.75" customHeight="1">
      <c r="B38" s="59" t="s">
        <v>54</v>
      </c>
      <c r="C38" s="96">
        <v>7597960</v>
      </c>
      <c r="D38" s="60">
        <f t="shared" si="1"/>
        <v>1.8499035706513945E-2</v>
      </c>
      <c r="E38" s="60"/>
      <c r="F38" s="74"/>
      <c r="G38" s="74"/>
      <c r="H38" s="74"/>
      <c r="I38" s="74">
        <f t="shared" si="2"/>
        <v>7597960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</row>
    <row r="39" spans="1:24" ht="15.75" customHeight="1">
      <c r="B39" s="59" t="s">
        <v>55</v>
      </c>
      <c r="C39" s="96">
        <v>7200000</v>
      </c>
      <c r="D39" s="60">
        <f t="shared" si="1"/>
        <v>1.7530107698237474E-2</v>
      </c>
      <c r="E39" s="60"/>
      <c r="F39" s="74">
        <f>C39*F4</f>
        <v>792000</v>
      </c>
      <c r="G39" s="74"/>
      <c r="H39" s="74"/>
      <c r="I39" s="74">
        <f t="shared" si="2"/>
        <v>7992000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</row>
    <row r="40" spans="1:24" ht="15.75" customHeight="1">
      <c r="B40" s="59" t="s">
        <v>56</v>
      </c>
      <c r="C40" s="96">
        <v>7091200</v>
      </c>
      <c r="D40" s="60">
        <f t="shared" si="1"/>
        <v>1.7265208293019665E-2</v>
      </c>
      <c r="E40" s="60"/>
      <c r="F40" s="74"/>
      <c r="G40" s="74"/>
      <c r="H40" s="74"/>
      <c r="I40" s="74">
        <f t="shared" si="2"/>
        <v>7091200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</row>
    <row r="41" spans="1:24" ht="15.75" customHeight="1">
      <c r="B41" s="59" t="s">
        <v>57</v>
      </c>
      <c r="C41" s="96">
        <v>0</v>
      </c>
      <c r="D41" s="60">
        <f t="shared" si="1"/>
        <v>0</v>
      </c>
      <c r="E41" s="60"/>
      <c r="F41" s="74"/>
      <c r="G41" s="74"/>
      <c r="H41" s="74"/>
      <c r="I41" s="74">
        <f t="shared" si="2"/>
        <v>0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</row>
    <row r="42" spans="1:24" ht="15.75" customHeight="1">
      <c r="B42" s="90" t="s">
        <v>58</v>
      </c>
      <c r="C42" s="54">
        <f>SUM(C37:C41)</f>
        <v>24612160</v>
      </c>
      <c r="D42" s="59"/>
      <c r="E42" s="59"/>
      <c r="F42" s="74"/>
      <c r="G42" s="74"/>
      <c r="H42" s="74"/>
      <c r="I42" s="74">
        <f>SUM(I37:I41)</f>
        <v>25404160</v>
      </c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</row>
    <row r="43" spans="1:24" ht="15.75" customHeight="1">
      <c r="B43" s="59"/>
      <c r="C43" s="74"/>
      <c r="D43" s="59"/>
      <c r="E43" s="59"/>
      <c r="F43" s="74"/>
      <c r="G43" s="74"/>
      <c r="H43" s="74"/>
      <c r="I43" s="74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</row>
    <row r="44" spans="1:24" ht="15.75" customHeight="1">
      <c r="B44" s="59" t="s">
        <v>59</v>
      </c>
      <c r="C44" s="74">
        <f>C42+C30</f>
        <v>91198248.535624743</v>
      </c>
      <c r="D44" s="55">
        <f>D45*7</f>
        <v>106397956.62489554</v>
      </c>
      <c r="E44" s="59"/>
      <c r="F44" s="74"/>
      <c r="G44" s="74">
        <f>C44*F4</f>
        <v>10031807.338918721</v>
      </c>
      <c r="H44" s="74">
        <f>C44*F5</f>
        <v>1823964.9707124948</v>
      </c>
      <c r="I44" s="74">
        <f>H30+I42</f>
        <v>97982996.503830969</v>
      </c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</row>
    <row r="45" spans="1:24" ht="15.75" customHeight="1">
      <c r="B45" s="59" t="s">
        <v>60</v>
      </c>
      <c r="C45" s="54">
        <f>C44/C4</f>
        <v>7599854.0446353955</v>
      </c>
      <c r="D45" s="59">
        <f>C45*2</f>
        <v>15199708.089270791</v>
      </c>
      <c r="E45" s="59"/>
      <c r="F45" s="74">
        <f>E45*3*3</f>
        <v>0</v>
      </c>
      <c r="G45" s="74"/>
      <c r="H45" s="74"/>
      <c r="I45" s="74">
        <f>I44/C4</f>
        <v>8165249.7086525811</v>
      </c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</row>
    <row r="46" spans="1:24" ht="15.75" customHeight="1">
      <c r="B46" s="59" t="s">
        <v>61</v>
      </c>
      <c r="C46" s="97">
        <v>5663886.5843663504</v>
      </c>
      <c r="D46" s="59"/>
      <c r="E46" s="59"/>
      <c r="F46" s="74"/>
      <c r="G46" s="74"/>
      <c r="H46" s="74"/>
      <c r="I46" s="74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</row>
    <row r="47" spans="1:24" ht="15.75" customHeight="1">
      <c r="B47" s="59" t="s">
        <v>62</v>
      </c>
      <c r="C47" s="98">
        <f>C45-C46</f>
        <v>1935967.4602690451</v>
      </c>
      <c r="D47" s="55"/>
      <c r="E47" s="54"/>
      <c r="F47" s="74">
        <f>CEILING(C44,500)</f>
        <v>91198500</v>
      </c>
      <c r="G47" s="74"/>
      <c r="H47" s="74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</row>
    <row r="48" spans="1:24" ht="15.75" customHeight="1">
      <c r="B48" s="59"/>
      <c r="C48" s="74"/>
      <c r="D48" s="59"/>
      <c r="E48" s="74"/>
      <c r="F48" s="74"/>
      <c r="G48" s="74"/>
      <c r="H48" s="74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</row>
    <row r="49" spans="1:23" ht="15.75" customHeight="1">
      <c r="A49" s="99" t="s">
        <v>63</v>
      </c>
      <c r="B49" s="51"/>
      <c r="C49" s="59"/>
      <c r="D49" s="59"/>
      <c r="E49" s="88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</row>
    <row r="50" spans="1:23" ht="15.75" customHeight="1">
      <c r="B50" s="100" t="s">
        <v>64</v>
      </c>
      <c r="C50" s="77" t="s">
        <v>65</v>
      </c>
      <c r="D50" s="77" t="s">
        <v>66</v>
      </c>
      <c r="E50" s="77" t="s">
        <v>67</v>
      </c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</row>
    <row r="51" spans="1:23" ht="15.75" customHeight="1">
      <c r="B51" s="90" t="s">
        <v>49</v>
      </c>
      <c r="C51" s="87">
        <f>C32+C31</f>
        <v>8214438.9800000004</v>
      </c>
      <c r="D51" s="74">
        <f t="shared" ref="D51:D54" si="3">C51/$F$7</f>
        <v>8214438.9800000004</v>
      </c>
      <c r="E51" s="74">
        <f t="shared" ref="E51:E54" si="4">D51/12</f>
        <v>684536.58166666667</v>
      </c>
      <c r="F51" s="51"/>
      <c r="G51" s="71">
        <f t="shared" ref="G51:G54" si="5">C51/3</f>
        <v>2738146.3266666667</v>
      </c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</row>
    <row r="52" spans="1:23" ht="15.75" customHeight="1">
      <c r="B52" s="90" t="s">
        <v>50</v>
      </c>
      <c r="C52" s="87">
        <f>C33</f>
        <v>1899490</v>
      </c>
      <c r="D52" s="74">
        <f t="shared" si="3"/>
        <v>1899490</v>
      </c>
      <c r="E52" s="74">
        <f t="shared" si="4"/>
        <v>158290.83333333334</v>
      </c>
      <c r="F52" s="51"/>
      <c r="G52" s="71">
        <f t="shared" si="5"/>
        <v>633163.33333333337</v>
      </c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</row>
    <row r="53" spans="1:23" ht="15.75" customHeight="1">
      <c r="B53" s="90" t="s">
        <v>68</v>
      </c>
      <c r="C53" s="87">
        <f>C44</f>
        <v>91198248.535624743</v>
      </c>
      <c r="D53" s="74">
        <f t="shared" si="3"/>
        <v>91198248.535624743</v>
      </c>
      <c r="E53" s="74">
        <f t="shared" si="4"/>
        <v>7599854.0446353955</v>
      </c>
      <c r="F53" s="51"/>
      <c r="G53" s="71">
        <f t="shared" si="5"/>
        <v>30399416.178541582</v>
      </c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</row>
    <row r="54" spans="1:23" ht="15.75" customHeight="1">
      <c r="B54" s="90" t="s">
        <v>69</v>
      </c>
      <c r="C54" s="87">
        <f>C28</f>
        <v>387023292.54269999</v>
      </c>
      <c r="D54" s="74">
        <f t="shared" si="3"/>
        <v>387023292.54269999</v>
      </c>
      <c r="E54" s="74">
        <f t="shared" si="4"/>
        <v>32251941.045224998</v>
      </c>
      <c r="F54" s="51"/>
      <c r="G54" s="71">
        <f t="shared" si="5"/>
        <v>129007764.18089999</v>
      </c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</row>
    <row r="55" spans="1:23" ht="15.75" customHeight="1">
      <c r="B55" s="91" t="s">
        <v>70</v>
      </c>
      <c r="C55" s="101">
        <f t="shared" ref="C55:G55" si="6">SUM(C51:C54)</f>
        <v>488335470.05832475</v>
      </c>
      <c r="D55" s="101">
        <f t="shared" si="6"/>
        <v>488335470.05832475</v>
      </c>
      <c r="E55" s="101">
        <f t="shared" si="6"/>
        <v>40694622.504860394</v>
      </c>
      <c r="F55" s="51"/>
      <c r="G55" s="71">
        <f t="shared" si="6"/>
        <v>162778490.01944157</v>
      </c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</row>
    <row r="56" spans="1:23" ht="15.75" customHeight="1">
      <c r="B56" s="102" t="s">
        <v>71</v>
      </c>
      <c r="C56" s="87"/>
      <c r="D56" s="74"/>
      <c r="E56" s="74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</row>
    <row r="57" spans="1:23" ht="15.75" customHeight="1">
      <c r="B57" s="90" t="s">
        <v>51</v>
      </c>
      <c r="C57" s="94">
        <f>C34</f>
        <v>8366398.1800000006</v>
      </c>
      <c r="D57" s="74">
        <f t="shared" ref="D57:D59" si="7">C57/$F$7</f>
        <v>8366398.1800000006</v>
      </c>
      <c r="E57" s="74">
        <f t="shared" ref="E57:E59" si="8">D57/12</f>
        <v>697199.84833333339</v>
      </c>
      <c r="F57" s="51"/>
      <c r="G57" s="71">
        <f t="shared" ref="G57:G59" si="9">C57/3</f>
        <v>2788799.3933333335</v>
      </c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</row>
    <row r="58" spans="1:23" ht="15.75" customHeight="1">
      <c r="B58" s="90" t="s">
        <v>72</v>
      </c>
      <c r="C58" s="94">
        <f>F9</f>
        <v>18014736.612949073</v>
      </c>
      <c r="D58" s="74">
        <f t="shared" si="7"/>
        <v>18014736.612949073</v>
      </c>
      <c r="E58" s="74">
        <f t="shared" si="8"/>
        <v>1501228.0510790895</v>
      </c>
      <c r="F58" s="51"/>
      <c r="G58" s="71">
        <f t="shared" si="9"/>
        <v>6004912.2043163581</v>
      </c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</row>
    <row r="59" spans="1:23" ht="15.75" customHeight="1">
      <c r="B59" s="90" t="s">
        <v>73</v>
      </c>
      <c r="C59" s="94">
        <f>C27</f>
        <v>410721949</v>
      </c>
      <c r="D59" s="74">
        <f t="shared" si="7"/>
        <v>410721949</v>
      </c>
      <c r="E59" s="74">
        <f t="shared" si="8"/>
        <v>34226829.083333336</v>
      </c>
      <c r="F59" s="51" t="s">
        <v>74</v>
      </c>
      <c r="G59" s="71">
        <f t="shared" si="9"/>
        <v>136907316.33333334</v>
      </c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</row>
    <row r="60" spans="1:23" ht="15.75" customHeight="1">
      <c r="B60" s="103" t="s">
        <v>75</v>
      </c>
      <c r="C60" s="59"/>
      <c r="D60" s="74"/>
      <c r="E60" s="74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</row>
    <row r="61" spans="1:23" ht="15.75" customHeight="1">
      <c r="B61" s="59" t="s">
        <v>53</v>
      </c>
      <c r="C61" s="59">
        <f t="shared" ref="C61:C65" si="10">C37</f>
        <v>2723000</v>
      </c>
      <c r="D61" s="74">
        <f t="shared" ref="D61:D65" si="11">C61/$F$7</f>
        <v>2723000</v>
      </c>
      <c r="E61" s="74">
        <f t="shared" ref="E61:E65" si="12">D61/12</f>
        <v>226916.66666666666</v>
      </c>
      <c r="F61" s="51"/>
      <c r="G61" s="71">
        <f t="shared" ref="G61:G65" si="13">C61/3</f>
        <v>907666.66666666663</v>
      </c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</row>
    <row r="62" spans="1:23" ht="15.75" customHeight="1">
      <c r="B62" s="59" t="s">
        <v>54</v>
      </c>
      <c r="C62" s="59">
        <f t="shared" si="10"/>
        <v>7597960</v>
      </c>
      <c r="D62" s="74">
        <f t="shared" si="11"/>
        <v>7597960</v>
      </c>
      <c r="E62" s="74">
        <f t="shared" si="12"/>
        <v>633163.33333333337</v>
      </c>
      <c r="F62" s="51"/>
      <c r="G62" s="71">
        <f t="shared" si="13"/>
        <v>2532653.3333333335</v>
      </c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</row>
    <row r="63" spans="1:23" ht="15.75" customHeight="1">
      <c r="B63" s="59" t="s">
        <v>55</v>
      </c>
      <c r="C63" s="59">
        <f t="shared" si="10"/>
        <v>7200000</v>
      </c>
      <c r="D63" s="74">
        <f t="shared" si="11"/>
        <v>7200000</v>
      </c>
      <c r="E63" s="74">
        <f t="shared" si="12"/>
        <v>600000</v>
      </c>
      <c r="F63" s="51"/>
      <c r="G63" s="71">
        <f t="shared" si="13"/>
        <v>2400000</v>
      </c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</row>
    <row r="64" spans="1:23" ht="15.75" customHeight="1">
      <c r="B64" s="59" t="s">
        <v>56</v>
      </c>
      <c r="C64" s="59">
        <f t="shared" si="10"/>
        <v>7091200</v>
      </c>
      <c r="D64" s="74">
        <f t="shared" si="11"/>
        <v>7091200</v>
      </c>
      <c r="E64" s="74">
        <f t="shared" si="12"/>
        <v>590933.33333333337</v>
      </c>
      <c r="F64" s="51"/>
      <c r="G64" s="71">
        <f t="shared" si="13"/>
        <v>2363733.3333333335</v>
      </c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</row>
    <row r="65" spans="1:23" ht="15.75" customHeight="1">
      <c r="B65" s="59" t="s">
        <v>57</v>
      </c>
      <c r="C65" s="59">
        <f t="shared" si="10"/>
        <v>0</v>
      </c>
      <c r="D65" s="74">
        <f t="shared" si="11"/>
        <v>0</v>
      </c>
      <c r="E65" s="74">
        <f t="shared" si="12"/>
        <v>0</v>
      </c>
      <c r="F65" s="51"/>
      <c r="G65" s="71">
        <f t="shared" si="13"/>
        <v>0</v>
      </c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</row>
    <row r="66" spans="1:23" ht="15.75" customHeight="1">
      <c r="B66" s="116" t="s">
        <v>76</v>
      </c>
      <c r="C66" s="91">
        <f t="shared" ref="C66:G66" si="14">SUM(C57:C65)</f>
        <v>461715243.79294908</v>
      </c>
      <c r="D66" s="91">
        <f t="shared" si="14"/>
        <v>461715243.79294908</v>
      </c>
      <c r="E66" s="91">
        <f t="shared" si="14"/>
        <v>38476270.316079095</v>
      </c>
      <c r="F66" s="51"/>
      <c r="G66" s="71">
        <f t="shared" si="14"/>
        <v>153905081.26431638</v>
      </c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</row>
    <row r="67" spans="1:23" ht="15.75" customHeight="1">
      <c r="B67" s="51"/>
      <c r="C67" s="59"/>
      <c r="D67" s="59"/>
      <c r="E67" s="88"/>
      <c r="F67" s="51"/>
      <c r="G67" s="71">
        <f>G55-G66</f>
        <v>8873408.7551251948</v>
      </c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</row>
    <row r="68" spans="1:23" ht="15.75" customHeight="1">
      <c r="B68" s="116" t="s">
        <v>77</v>
      </c>
      <c r="C68" s="91">
        <f>C55-C66</f>
        <v>26620226.265375674</v>
      </c>
      <c r="D68" s="91">
        <f>D55-D66</f>
        <v>26620226.265375674</v>
      </c>
      <c r="E68" s="91">
        <f>E55-E66</f>
        <v>2218352.1887812987</v>
      </c>
      <c r="F68" s="51">
        <f>C68/3</f>
        <v>8873408.7551252246</v>
      </c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</row>
    <row r="69" spans="1:23" ht="15.75" customHeight="1">
      <c r="B69" s="116" t="s">
        <v>78</v>
      </c>
      <c r="C69" s="91">
        <f>(C17-C28)/2+C28</f>
        <v>398872620.77135003</v>
      </c>
      <c r="D69" s="91"/>
      <c r="E69" s="9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</row>
    <row r="70" spans="1:23" ht="15.75" customHeight="1">
      <c r="B70" s="116" t="s">
        <v>79</v>
      </c>
      <c r="C70" s="91"/>
      <c r="D70" s="117">
        <f>D68/C69</f>
        <v>6.6738665125464877E-2</v>
      </c>
      <c r="E70" s="9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</row>
    <row r="71" spans="1:23" ht="15.75" customHeight="1">
      <c r="B71" s="116" t="s">
        <v>14</v>
      </c>
      <c r="C71" s="91"/>
      <c r="D71" s="117">
        <f>D70-'[7]Rate WO+OH'!B3</f>
        <v>3.6838665125464881E-2</v>
      </c>
      <c r="E71" s="9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</row>
    <row r="72" spans="1:23" ht="38.25">
      <c r="B72" s="118" t="s">
        <v>80</v>
      </c>
      <c r="C72" s="59"/>
      <c r="D72" s="59"/>
      <c r="E72" s="59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</row>
    <row r="73" spans="1:23" ht="15.75" customHeight="1">
      <c r="A73" s="51"/>
      <c r="B73" s="53" t="s">
        <v>81</v>
      </c>
      <c r="C73" s="59"/>
      <c r="D73" s="59"/>
      <c r="E73" s="59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</row>
    <row r="74" spans="1:23" ht="15.75" customHeight="1">
      <c r="A74" s="51"/>
      <c r="B74" s="51"/>
      <c r="C74" s="59"/>
      <c r="D74" s="59"/>
      <c r="E74" s="59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</row>
    <row r="75" spans="1:23" ht="38.25">
      <c r="A75" s="51"/>
      <c r="B75" s="112" t="s">
        <v>82</v>
      </c>
      <c r="C75" s="59"/>
      <c r="D75" s="59"/>
      <c r="E75" s="59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</row>
    <row r="76" spans="1:23" ht="25.5">
      <c r="B76" s="48" t="s">
        <v>83</v>
      </c>
      <c r="C76" s="59"/>
      <c r="D76" s="59"/>
      <c r="E76" s="59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</row>
    <row r="77" spans="1:23" ht="38.25">
      <c r="A77" s="51"/>
      <c r="B77" s="112" t="s">
        <v>84</v>
      </c>
      <c r="C77" s="59"/>
      <c r="D77" s="59"/>
      <c r="E77" s="59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</row>
    <row r="78" spans="1:23" ht="25.5">
      <c r="B78" s="112" t="s">
        <v>85</v>
      </c>
      <c r="C78" s="59"/>
      <c r="D78" s="59"/>
      <c r="E78" s="59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</row>
    <row r="79" spans="1:23" ht="12.75">
      <c r="B79" s="51"/>
      <c r="C79" s="59"/>
      <c r="D79" s="59"/>
      <c r="E79" s="59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</row>
    <row r="80" spans="1:23" ht="15.75" customHeight="1"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</row>
    <row r="81" spans="2:23" ht="15.75" customHeight="1"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</row>
    <row r="82" spans="2:23" ht="15.75" customHeight="1"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</row>
    <row r="83" spans="2:23" ht="15.75" customHeight="1"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</row>
    <row r="84" spans="2:23" ht="15.75" customHeight="1">
      <c r="B84" s="51"/>
      <c r="C84" s="59"/>
      <c r="D84" s="59"/>
      <c r="E84" s="59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</row>
    <row r="85" spans="2:23" ht="15.75" customHeight="1">
      <c r="B85" s="51"/>
      <c r="C85" s="59"/>
      <c r="D85" s="59"/>
      <c r="E85" s="59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</row>
    <row r="86" spans="2:23" ht="15.75" customHeight="1">
      <c r="B86" s="51"/>
      <c r="C86" s="59"/>
      <c r="D86" s="59"/>
      <c r="E86" s="59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</row>
    <row r="87" spans="2:23" ht="15.75" customHeight="1">
      <c r="B87" s="51"/>
      <c r="C87" s="59"/>
      <c r="D87" s="59"/>
      <c r="E87" s="59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</row>
    <row r="88" spans="2:23" ht="15.75" customHeight="1">
      <c r="B88" s="51"/>
      <c r="C88" s="59"/>
      <c r="D88" s="59"/>
      <c r="E88" s="59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</row>
    <row r="89" spans="2:23" ht="15.75" customHeight="1">
      <c r="B89" s="51"/>
      <c r="C89" s="59"/>
      <c r="D89" s="59"/>
      <c r="E89" s="59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</row>
    <row r="90" spans="2:23" ht="15.75" customHeight="1">
      <c r="B90" s="51"/>
      <c r="C90" s="59"/>
      <c r="D90" s="59"/>
      <c r="E90" s="59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</row>
    <row r="91" spans="2:23" ht="15.75" customHeight="1">
      <c r="B91" s="51"/>
      <c r="C91" s="59"/>
      <c r="D91" s="59"/>
      <c r="E91" s="59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</row>
    <row r="92" spans="2:23" ht="15.75" customHeight="1">
      <c r="B92" s="51"/>
      <c r="C92" s="59"/>
      <c r="D92" s="59"/>
      <c r="E92" s="59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</row>
    <row r="93" spans="2:23" ht="15.75" customHeight="1">
      <c r="B93" s="51"/>
      <c r="C93" s="59"/>
      <c r="D93" s="59"/>
      <c r="E93" s="59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</row>
    <row r="94" spans="2:23" ht="15.75" customHeight="1">
      <c r="B94" s="51"/>
      <c r="C94" s="59"/>
      <c r="D94" s="59"/>
      <c r="E94" s="59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</row>
    <row r="95" spans="2:23" ht="15.75" customHeight="1">
      <c r="B95" s="51"/>
      <c r="C95" s="59"/>
      <c r="D95" s="59"/>
      <c r="E95" s="59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</row>
    <row r="96" spans="2:23" ht="15.75" customHeight="1">
      <c r="B96" s="51"/>
      <c r="C96" s="59"/>
      <c r="D96" s="59"/>
      <c r="E96" s="59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</row>
    <row r="97" spans="2:23" ht="15.75" customHeight="1">
      <c r="B97" s="51"/>
      <c r="C97" s="59"/>
      <c r="D97" s="59"/>
      <c r="E97" s="59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</row>
    <row r="98" spans="2:23" ht="15.75" customHeight="1">
      <c r="B98" s="51"/>
      <c r="C98" s="59"/>
      <c r="D98" s="59"/>
      <c r="E98" s="59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</row>
    <row r="99" spans="2:23" ht="15.75" customHeight="1">
      <c r="B99" s="51"/>
      <c r="C99" s="59"/>
      <c r="D99" s="59"/>
      <c r="E99" s="59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</row>
    <row r="100" spans="2:23" ht="15.75" customHeight="1">
      <c r="B100" s="51"/>
      <c r="C100" s="59"/>
      <c r="D100" s="59"/>
      <c r="E100" s="59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</row>
    <row r="101" spans="2:23" ht="15.75" customHeight="1">
      <c r="B101" s="51"/>
      <c r="C101" s="59"/>
      <c r="D101" s="59"/>
      <c r="E101" s="59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</row>
    <row r="102" spans="2:23" ht="15.75" customHeight="1">
      <c r="B102" s="51"/>
      <c r="C102" s="59"/>
      <c r="D102" s="59"/>
      <c r="E102" s="59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</row>
    <row r="103" spans="2:23" ht="15.75" customHeight="1">
      <c r="B103" s="51"/>
      <c r="C103" s="59"/>
      <c r="D103" s="59"/>
      <c r="E103" s="59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</row>
    <row r="104" spans="2:23" ht="15.75" customHeight="1">
      <c r="B104" s="51"/>
      <c r="C104" s="59"/>
      <c r="D104" s="59"/>
      <c r="E104" s="59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</row>
    <row r="105" spans="2:23" ht="15.75" customHeight="1">
      <c r="B105" s="51"/>
      <c r="C105" s="59"/>
      <c r="D105" s="59"/>
      <c r="E105" s="59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</row>
    <row r="106" spans="2:23" ht="15.75" customHeight="1">
      <c r="B106" s="51"/>
      <c r="C106" s="59"/>
      <c r="D106" s="59"/>
      <c r="E106" s="59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</row>
    <row r="107" spans="2:23" ht="15.75" customHeight="1">
      <c r="B107" s="51"/>
      <c r="C107" s="59"/>
      <c r="D107" s="59"/>
      <c r="E107" s="59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</row>
    <row r="108" spans="2:23" ht="15.75" customHeight="1">
      <c r="B108" s="51"/>
      <c r="C108" s="59"/>
      <c r="D108" s="59"/>
      <c r="E108" s="59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</row>
    <row r="109" spans="2:23" ht="15.75" customHeight="1">
      <c r="B109" s="51"/>
      <c r="C109" s="59"/>
      <c r="D109" s="59"/>
      <c r="E109" s="59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</row>
    <row r="110" spans="2:23" ht="15.75" customHeight="1">
      <c r="B110" s="51"/>
      <c r="C110" s="59"/>
      <c r="D110" s="59"/>
      <c r="E110" s="59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</row>
    <row r="111" spans="2:23" ht="15.75" customHeight="1">
      <c r="B111" s="51"/>
      <c r="C111" s="59"/>
      <c r="D111" s="59"/>
      <c r="E111" s="59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</row>
    <row r="112" spans="2:23" ht="15.75" customHeight="1">
      <c r="B112" s="51"/>
      <c r="C112" s="59"/>
      <c r="D112" s="59"/>
      <c r="E112" s="59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</row>
    <row r="113" spans="2:23" ht="15.75" customHeight="1">
      <c r="B113" s="51"/>
      <c r="C113" s="59"/>
      <c r="D113" s="59"/>
      <c r="E113" s="59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</row>
    <row r="114" spans="2:23" ht="15.75" customHeight="1">
      <c r="B114" s="51"/>
      <c r="C114" s="59"/>
      <c r="D114" s="59"/>
      <c r="E114" s="59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</row>
    <row r="115" spans="2:23" ht="15.75" customHeight="1">
      <c r="B115" s="51"/>
      <c r="C115" s="59"/>
      <c r="D115" s="59"/>
      <c r="E115" s="59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</row>
    <row r="116" spans="2:23" ht="15.75" customHeight="1">
      <c r="B116" s="51"/>
      <c r="C116" s="59"/>
      <c r="D116" s="59"/>
      <c r="E116" s="59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</row>
    <row r="117" spans="2:23" ht="15.75" customHeight="1">
      <c r="B117" s="51"/>
      <c r="C117" s="59"/>
      <c r="D117" s="59"/>
      <c r="E117" s="59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</row>
    <row r="118" spans="2:23" ht="15.75" customHeight="1">
      <c r="B118" s="51"/>
      <c r="C118" s="59"/>
      <c r="D118" s="59"/>
      <c r="E118" s="59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</row>
    <row r="119" spans="2:23" ht="15.75" customHeight="1">
      <c r="B119" s="51"/>
      <c r="C119" s="59"/>
      <c r="D119" s="59"/>
      <c r="E119" s="59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</row>
    <row r="120" spans="2:23" ht="15.75" customHeight="1">
      <c r="B120" s="51"/>
      <c r="C120" s="59"/>
      <c r="D120" s="59"/>
      <c r="E120" s="59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</row>
    <row r="121" spans="2:23" ht="15.75" customHeight="1">
      <c r="B121" s="51"/>
      <c r="C121" s="59"/>
      <c r="D121" s="59"/>
      <c r="E121" s="59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</row>
    <row r="122" spans="2:23" ht="15.75" customHeight="1">
      <c r="B122" s="51"/>
      <c r="C122" s="59"/>
      <c r="D122" s="59"/>
      <c r="E122" s="59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</row>
    <row r="123" spans="2:23" ht="15.75" customHeight="1">
      <c r="B123" s="51"/>
      <c r="C123" s="59"/>
      <c r="D123" s="59"/>
      <c r="E123" s="59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</row>
    <row r="124" spans="2:23" ht="15.75" customHeight="1">
      <c r="B124" s="51"/>
      <c r="C124" s="59"/>
      <c r="D124" s="59"/>
      <c r="E124" s="59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</row>
    <row r="125" spans="2:23" ht="15.75" customHeight="1">
      <c r="B125" s="51"/>
      <c r="C125" s="59"/>
      <c r="D125" s="59"/>
      <c r="E125" s="59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</row>
    <row r="126" spans="2:23" ht="15.75" customHeight="1">
      <c r="B126" s="51"/>
      <c r="C126" s="59"/>
      <c r="D126" s="59"/>
      <c r="E126" s="59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</row>
    <row r="127" spans="2:23" ht="15.75" customHeight="1">
      <c r="B127" s="51"/>
      <c r="C127" s="59"/>
      <c r="D127" s="59"/>
      <c r="E127" s="59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</row>
    <row r="128" spans="2:23" ht="15.75" customHeight="1">
      <c r="B128" s="51"/>
      <c r="C128" s="59"/>
      <c r="D128" s="59"/>
      <c r="E128" s="59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</row>
    <row r="129" spans="2:23" ht="15.75" customHeight="1">
      <c r="B129" s="51"/>
      <c r="C129" s="59"/>
      <c r="D129" s="59"/>
      <c r="E129" s="59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</row>
    <row r="130" spans="2:23" ht="15.75" customHeight="1">
      <c r="B130" s="51"/>
      <c r="C130" s="59"/>
      <c r="D130" s="59"/>
      <c r="E130" s="59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</row>
    <row r="131" spans="2:23" ht="15.75" customHeight="1">
      <c r="B131" s="51"/>
      <c r="C131" s="59"/>
      <c r="D131" s="59"/>
      <c r="E131" s="59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</row>
    <row r="132" spans="2:23" ht="15.75" customHeight="1">
      <c r="B132" s="51"/>
      <c r="C132" s="59"/>
      <c r="D132" s="59"/>
      <c r="E132" s="59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</row>
    <row r="133" spans="2:23" ht="15.75" customHeight="1">
      <c r="B133" s="51"/>
      <c r="C133" s="59"/>
      <c r="D133" s="59"/>
      <c r="E133" s="59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</row>
    <row r="134" spans="2:23" ht="15.75" customHeight="1">
      <c r="B134" s="51"/>
      <c r="C134" s="59"/>
      <c r="D134" s="59"/>
      <c r="E134" s="59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</row>
    <row r="135" spans="2:23" ht="15.75" customHeight="1">
      <c r="B135" s="51"/>
      <c r="C135" s="59"/>
      <c r="D135" s="59"/>
      <c r="E135" s="59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</row>
    <row r="136" spans="2:23" ht="15.75" customHeight="1">
      <c r="B136" s="51"/>
      <c r="C136" s="59"/>
      <c r="D136" s="59"/>
      <c r="E136" s="59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</row>
    <row r="137" spans="2:23" ht="15.75" customHeight="1">
      <c r="B137" s="51"/>
      <c r="C137" s="59"/>
      <c r="D137" s="59"/>
      <c r="E137" s="59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</row>
    <row r="138" spans="2:23" ht="15.75" customHeight="1">
      <c r="B138" s="51"/>
      <c r="C138" s="59"/>
      <c r="D138" s="59"/>
      <c r="E138" s="59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</row>
    <row r="139" spans="2:23" ht="15.75" customHeight="1">
      <c r="B139" s="51"/>
      <c r="C139" s="59"/>
      <c r="D139" s="59"/>
      <c r="E139" s="59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</row>
    <row r="140" spans="2:23" ht="15.75" customHeight="1">
      <c r="B140" s="51"/>
      <c r="C140" s="59"/>
      <c r="D140" s="59"/>
      <c r="E140" s="59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</row>
    <row r="141" spans="2:23" ht="15.75" customHeight="1">
      <c r="B141" s="51"/>
      <c r="C141" s="59"/>
      <c r="D141" s="59"/>
      <c r="E141" s="59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</row>
    <row r="142" spans="2:23" ht="15.75" customHeight="1">
      <c r="B142" s="51"/>
      <c r="C142" s="59"/>
      <c r="D142" s="59"/>
      <c r="E142" s="59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</row>
    <row r="143" spans="2:23" ht="15.75" customHeight="1">
      <c r="B143" s="51"/>
      <c r="C143" s="59"/>
      <c r="D143" s="59"/>
      <c r="E143" s="59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</row>
    <row r="144" spans="2:23" ht="15.75" customHeight="1">
      <c r="B144" s="51"/>
      <c r="C144" s="59"/>
      <c r="D144" s="59"/>
      <c r="E144" s="59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</row>
    <row r="145" spans="2:23" ht="15.75" customHeight="1">
      <c r="B145" s="51"/>
      <c r="C145" s="59"/>
      <c r="D145" s="59"/>
      <c r="E145" s="59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</row>
    <row r="146" spans="2:23" ht="15.75" customHeight="1">
      <c r="B146" s="51"/>
      <c r="C146" s="59"/>
      <c r="D146" s="59"/>
      <c r="E146" s="59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</row>
    <row r="147" spans="2:23" ht="15.75" customHeight="1">
      <c r="B147" s="51"/>
      <c r="C147" s="59"/>
      <c r="D147" s="59"/>
      <c r="E147" s="59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</row>
    <row r="148" spans="2:23" ht="15.75" customHeight="1">
      <c r="B148" s="51"/>
      <c r="C148" s="59"/>
      <c r="D148" s="59"/>
      <c r="E148" s="59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</row>
    <row r="149" spans="2:23" ht="15.75" customHeight="1">
      <c r="B149" s="51"/>
      <c r="C149" s="59"/>
      <c r="D149" s="59"/>
      <c r="E149" s="59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</row>
    <row r="150" spans="2:23" ht="15.75" customHeight="1">
      <c r="B150" s="51"/>
      <c r="C150" s="59"/>
      <c r="D150" s="59"/>
      <c r="E150" s="59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</row>
    <row r="151" spans="2:23" ht="15.75" customHeight="1">
      <c r="B151" s="51"/>
      <c r="C151" s="59"/>
      <c r="D151" s="59"/>
      <c r="E151" s="59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</row>
    <row r="152" spans="2:23" ht="15.75" customHeight="1">
      <c r="B152" s="51"/>
      <c r="C152" s="59"/>
      <c r="D152" s="59"/>
      <c r="E152" s="59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</row>
    <row r="153" spans="2:23" ht="15.75" customHeight="1">
      <c r="B153" s="51"/>
      <c r="C153" s="59"/>
      <c r="D153" s="59"/>
      <c r="E153" s="59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</row>
    <row r="154" spans="2:23" ht="15.75" customHeight="1">
      <c r="B154" s="51"/>
      <c r="C154" s="59"/>
      <c r="D154" s="59"/>
      <c r="E154" s="59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</row>
    <row r="155" spans="2:23" ht="15.75" customHeight="1">
      <c r="B155" s="51"/>
      <c r="C155" s="59"/>
      <c r="D155" s="59"/>
      <c r="E155" s="59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</row>
    <row r="156" spans="2:23" ht="15.75" customHeight="1">
      <c r="B156" s="51"/>
      <c r="C156" s="59"/>
      <c r="D156" s="59"/>
      <c r="E156" s="59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</row>
    <row r="157" spans="2:23" ht="15.75" customHeight="1">
      <c r="B157" s="51"/>
      <c r="C157" s="59"/>
      <c r="D157" s="59"/>
      <c r="E157" s="59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</row>
    <row r="158" spans="2:23" ht="15.75" customHeight="1">
      <c r="B158" s="51"/>
      <c r="C158" s="59"/>
      <c r="D158" s="59"/>
      <c r="E158" s="59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</row>
    <row r="159" spans="2:23" ht="15.75" customHeight="1">
      <c r="B159" s="51"/>
      <c r="C159" s="59"/>
      <c r="D159" s="59"/>
      <c r="E159" s="59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</row>
    <row r="160" spans="2:23" ht="15.75" customHeight="1">
      <c r="B160" s="51"/>
      <c r="C160" s="59"/>
      <c r="D160" s="59"/>
      <c r="E160" s="59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</row>
    <row r="161" spans="2:23" ht="15.75" customHeight="1">
      <c r="B161" s="51"/>
      <c r="C161" s="59"/>
      <c r="D161" s="59"/>
      <c r="E161" s="59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</row>
    <row r="162" spans="2:23" ht="15.75" customHeight="1">
      <c r="B162" s="51"/>
      <c r="C162" s="59"/>
      <c r="D162" s="59"/>
      <c r="E162" s="59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</row>
    <row r="163" spans="2:23" ht="15.75" customHeight="1">
      <c r="B163" s="51"/>
      <c r="C163" s="59"/>
      <c r="D163" s="59"/>
      <c r="E163" s="59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</row>
    <row r="164" spans="2:23" ht="15.75" customHeight="1">
      <c r="B164" s="51"/>
      <c r="C164" s="59"/>
      <c r="D164" s="59"/>
      <c r="E164" s="59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</row>
    <row r="165" spans="2:23" ht="15.75" customHeight="1">
      <c r="B165" s="51"/>
      <c r="C165" s="59"/>
      <c r="D165" s="59"/>
      <c r="E165" s="59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</row>
    <row r="166" spans="2:23" ht="15.75" customHeight="1">
      <c r="B166" s="51"/>
      <c r="C166" s="59"/>
      <c r="D166" s="59"/>
      <c r="E166" s="59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</row>
    <row r="167" spans="2:23" ht="15.75" customHeight="1">
      <c r="B167" s="51"/>
      <c r="C167" s="59"/>
      <c r="D167" s="59"/>
      <c r="E167" s="59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</row>
    <row r="168" spans="2:23" ht="15.75" customHeight="1">
      <c r="B168" s="51"/>
      <c r="C168" s="59"/>
      <c r="D168" s="59"/>
      <c r="E168" s="59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</row>
    <row r="169" spans="2:23" ht="15.75" customHeight="1">
      <c r="B169" s="51"/>
      <c r="C169" s="59"/>
      <c r="D169" s="59"/>
      <c r="E169" s="59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</row>
    <row r="170" spans="2:23" ht="15.75" customHeight="1">
      <c r="B170" s="51"/>
      <c r="C170" s="59"/>
      <c r="D170" s="59"/>
      <c r="E170" s="59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</row>
    <row r="171" spans="2:23" ht="15.75" customHeight="1">
      <c r="B171" s="51"/>
      <c r="C171" s="59"/>
      <c r="D171" s="59"/>
      <c r="E171" s="59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</row>
    <row r="172" spans="2:23" ht="15.75" customHeight="1">
      <c r="B172" s="51"/>
      <c r="C172" s="59"/>
      <c r="D172" s="59"/>
      <c r="E172" s="59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</row>
    <row r="173" spans="2:23" ht="15.75" customHeight="1">
      <c r="B173" s="51"/>
      <c r="C173" s="59"/>
      <c r="D173" s="59"/>
      <c r="E173" s="59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</row>
    <row r="174" spans="2:23" ht="15.75" customHeight="1">
      <c r="B174" s="51"/>
      <c r="C174" s="59"/>
      <c r="D174" s="59"/>
      <c r="E174" s="59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</row>
    <row r="175" spans="2:23" ht="15.75" customHeight="1">
      <c r="B175" s="51"/>
      <c r="C175" s="59"/>
      <c r="D175" s="59"/>
      <c r="E175" s="59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</row>
    <row r="176" spans="2:23" ht="15.75" customHeight="1">
      <c r="B176" s="51"/>
      <c r="C176" s="59"/>
      <c r="D176" s="59"/>
      <c r="E176" s="59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</row>
    <row r="177" spans="2:23" ht="15.75" customHeight="1">
      <c r="B177" s="51"/>
      <c r="C177" s="59"/>
      <c r="D177" s="59"/>
      <c r="E177" s="59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</row>
    <row r="178" spans="2:23" ht="15.75" customHeight="1">
      <c r="B178" s="51"/>
      <c r="C178" s="59"/>
      <c r="D178" s="59"/>
      <c r="E178" s="59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</row>
    <row r="179" spans="2:23" ht="15.75" customHeight="1">
      <c r="B179" s="51"/>
      <c r="C179" s="59"/>
      <c r="D179" s="59"/>
      <c r="E179" s="59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</row>
    <row r="180" spans="2:23" ht="15.75" customHeight="1">
      <c r="B180" s="51"/>
      <c r="C180" s="59"/>
      <c r="D180" s="59"/>
      <c r="E180" s="59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</row>
    <row r="181" spans="2:23" ht="15.75" customHeight="1">
      <c r="B181" s="51"/>
      <c r="C181" s="59"/>
      <c r="D181" s="59"/>
      <c r="E181" s="59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</row>
    <row r="182" spans="2:23" ht="15.75" customHeight="1">
      <c r="B182" s="51"/>
      <c r="C182" s="59"/>
      <c r="D182" s="59"/>
      <c r="E182" s="59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</row>
    <row r="183" spans="2:23" ht="15.75" customHeight="1">
      <c r="B183" s="51"/>
      <c r="C183" s="59"/>
      <c r="D183" s="59"/>
      <c r="E183" s="59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</row>
    <row r="184" spans="2:23" ht="15.75" customHeight="1">
      <c r="B184" s="51"/>
      <c r="C184" s="59"/>
      <c r="D184" s="59"/>
      <c r="E184" s="59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</row>
    <row r="185" spans="2:23" ht="15.75" customHeight="1">
      <c r="B185" s="51"/>
      <c r="C185" s="59"/>
      <c r="D185" s="59"/>
      <c r="E185" s="59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</row>
    <row r="186" spans="2:23" ht="15.75" customHeight="1">
      <c r="B186" s="51"/>
      <c r="C186" s="59"/>
      <c r="D186" s="59"/>
      <c r="E186" s="59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</row>
    <row r="187" spans="2:23" ht="15.75" customHeight="1">
      <c r="B187" s="51"/>
      <c r="C187" s="59"/>
      <c r="D187" s="59"/>
      <c r="E187" s="59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</row>
    <row r="188" spans="2:23" ht="15.75" customHeight="1">
      <c r="B188" s="51"/>
      <c r="C188" s="59"/>
      <c r="D188" s="59"/>
      <c r="E188" s="59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</row>
    <row r="189" spans="2:23" ht="15.75" customHeight="1">
      <c r="B189" s="51"/>
      <c r="C189" s="59"/>
      <c r="D189" s="59"/>
      <c r="E189" s="59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</row>
    <row r="190" spans="2:23" ht="15.75" customHeight="1">
      <c r="B190" s="51"/>
      <c r="C190" s="59"/>
      <c r="D190" s="59"/>
      <c r="E190" s="59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</row>
    <row r="191" spans="2:23" ht="15.75" customHeight="1">
      <c r="B191" s="51"/>
      <c r="C191" s="59"/>
      <c r="D191" s="59"/>
      <c r="E191" s="59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</row>
    <row r="192" spans="2:23" ht="15.75" customHeight="1">
      <c r="B192" s="51"/>
      <c r="C192" s="59"/>
      <c r="D192" s="59"/>
      <c r="E192" s="59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</row>
    <row r="193" spans="2:23" ht="15.75" customHeight="1">
      <c r="B193" s="51"/>
      <c r="C193" s="59"/>
      <c r="D193" s="59"/>
      <c r="E193" s="59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</row>
    <row r="194" spans="2:23" ht="15.75" customHeight="1">
      <c r="B194" s="51"/>
      <c r="C194" s="59"/>
      <c r="D194" s="59"/>
      <c r="E194" s="59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</row>
    <row r="195" spans="2:23" ht="15.75" customHeight="1">
      <c r="B195" s="51"/>
      <c r="C195" s="59"/>
      <c r="D195" s="59"/>
      <c r="E195" s="59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</row>
    <row r="196" spans="2:23" ht="15.75" customHeight="1">
      <c r="B196" s="51"/>
      <c r="C196" s="59"/>
      <c r="D196" s="59"/>
      <c r="E196" s="59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</row>
    <row r="197" spans="2:23" ht="15.75" customHeight="1">
      <c r="B197" s="51"/>
      <c r="C197" s="59"/>
      <c r="D197" s="59"/>
      <c r="E197" s="59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</row>
    <row r="198" spans="2:23" ht="15.75" customHeight="1">
      <c r="B198" s="51"/>
      <c r="C198" s="59"/>
      <c r="D198" s="59"/>
      <c r="E198" s="59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</row>
    <row r="199" spans="2:23" ht="15.75" customHeight="1">
      <c r="B199" s="51"/>
      <c r="C199" s="59"/>
      <c r="D199" s="59"/>
      <c r="E199" s="59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</row>
    <row r="200" spans="2:23" ht="15.75" customHeight="1">
      <c r="B200" s="51"/>
      <c r="C200" s="59"/>
      <c r="D200" s="59"/>
      <c r="E200" s="59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</row>
    <row r="201" spans="2:23" ht="15.75" customHeight="1">
      <c r="B201" s="51"/>
      <c r="C201" s="59"/>
      <c r="D201" s="59"/>
      <c r="E201" s="59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</row>
    <row r="202" spans="2:23" ht="15.75" customHeight="1">
      <c r="B202" s="51"/>
      <c r="C202" s="59"/>
      <c r="D202" s="59"/>
      <c r="E202" s="59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</row>
    <row r="203" spans="2:23" ht="15.75" customHeight="1">
      <c r="B203" s="51"/>
      <c r="C203" s="59"/>
      <c r="D203" s="59"/>
      <c r="E203" s="59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</row>
    <row r="204" spans="2:23" ht="15.75" customHeight="1">
      <c r="B204" s="51"/>
      <c r="C204" s="59"/>
      <c r="D204" s="59"/>
      <c r="E204" s="59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</row>
    <row r="205" spans="2:23" ht="15.75" customHeight="1">
      <c r="B205" s="51"/>
      <c r="C205" s="59"/>
      <c r="D205" s="59"/>
      <c r="E205" s="59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</row>
    <row r="206" spans="2:23" ht="15.75" customHeight="1">
      <c r="B206" s="51"/>
      <c r="C206" s="59"/>
      <c r="D206" s="59"/>
      <c r="E206" s="59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</row>
    <row r="207" spans="2:23" ht="15.75" customHeight="1">
      <c r="B207" s="51"/>
      <c r="C207" s="59"/>
      <c r="D207" s="59"/>
      <c r="E207" s="59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</row>
    <row r="208" spans="2:23" ht="15.75" customHeight="1">
      <c r="B208" s="51"/>
      <c r="C208" s="59"/>
      <c r="D208" s="59"/>
      <c r="E208" s="59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</row>
    <row r="209" spans="2:23" ht="15.75" customHeight="1">
      <c r="B209" s="51"/>
      <c r="C209" s="59"/>
      <c r="D209" s="59"/>
      <c r="E209" s="59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</row>
    <row r="210" spans="2:23" ht="15.75" customHeight="1">
      <c r="B210" s="51"/>
      <c r="C210" s="59"/>
      <c r="D210" s="59"/>
      <c r="E210" s="59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</row>
    <row r="211" spans="2:23" ht="15.75" customHeight="1">
      <c r="B211" s="51"/>
      <c r="C211" s="59"/>
      <c r="D211" s="59"/>
      <c r="E211" s="59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</row>
    <row r="212" spans="2:23" ht="15.75" customHeight="1">
      <c r="B212" s="51"/>
      <c r="C212" s="59"/>
      <c r="D212" s="59"/>
      <c r="E212" s="59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</row>
    <row r="213" spans="2:23" ht="15.75" customHeight="1">
      <c r="B213" s="51"/>
      <c r="C213" s="59"/>
      <c r="D213" s="59"/>
      <c r="E213" s="59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</row>
    <row r="214" spans="2:23" ht="15.75" customHeight="1">
      <c r="B214" s="51"/>
      <c r="C214" s="59"/>
      <c r="D214" s="59"/>
      <c r="E214" s="59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</row>
    <row r="215" spans="2:23" ht="15.75" customHeight="1">
      <c r="B215" s="51"/>
      <c r="C215" s="59"/>
      <c r="D215" s="59"/>
      <c r="E215" s="59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</row>
    <row r="216" spans="2:23" ht="15.75" customHeight="1">
      <c r="B216" s="51"/>
      <c r="C216" s="59"/>
      <c r="D216" s="59"/>
      <c r="E216" s="59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</row>
    <row r="217" spans="2:23" ht="15.75" customHeight="1">
      <c r="B217" s="51"/>
      <c r="C217" s="59"/>
      <c r="D217" s="59"/>
      <c r="E217" s="59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</row>
    <row r="218" spans="2:23" ht="15.75" customHeight="1">
      <c r="B218" s="51"/>
      <c r="C218" s="59"/>
      <c r="D218" s="59"/>
      <c r="E218" s="59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</row>
    <row r="219" spans="2:23" ht="15.75" customHeight="1">
      <c r="B219" s="51"/>
      <c r="C219" s="59"/>
      <c r="D219" s="59"/>
      <c r="E219" s="59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</row>
    <row r="220" spans="2:23" ht="15.75" customHeight="1">
      <c r="B220" s="51"/>
      <c r="C220" s="59"/>
      <c r="D220" s="59"/>
      <c r="E220" s="59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</row>
    <row r="221" spans="2:23" ht="15.75" customHeight="1">
      <c r="B221" s="51"/>
      <c r="C221" s="59"/>
      <c r="D221" s="59"/>
      <c r="E221" s="59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</row>
    <row r="222" spans="2:23" ht="15.75" customHeight="1">
      <c r="B222" s="51"/>
      <c r="C222" s="59"/>
      <c r="D222" s="59"/>
      <c r="E222" s="59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</row>
    <row r="223" spans="2:23" ht="15.75" customHeight="1">
      <c r="B223" s="51"/>
      <c r="C223" s="59"/>
      <c r="D223" s="59"/>
      <c r="E223" s="59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</row>
    <row r="224" spans="2:23" ht="15.75" customHeight="1">
      <c r="B224" s="51"/>
      <c r="C224" s="59"/>
      <c r="D224" s="59"/>
      <c r="E224" s="59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</row>
    <row r="225" spans="2:23" ht="15.75" customHeight="1">
      <c r="B225" s="51"/>
      <c r="C225" s="59"/>
      <c r="D225" s="59"/>
      <c r="E225" s="59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</row>
    <row r="226" spans="2:23" ht="15.75" customHeight="1">
      <c r="B226" s="51"/>
      <c r="C226" s="59"/>
      <c r="D226" s="59"/>
      <c r="E226" s="59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</row>
    <row r="227" spans="2:23" ht="15.75" customHeight="1">
      <c r="B227" s="51"/>
      <c r="C227" s="59"/>
      <c r="D227" s="59"/>
      <c r="E227" s="59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</row>
    <row r="228" spans="2:23" ht="15.75" customHeight="1">
      <c r="B228" s="51"/>
      <c r="C228" s="59"/>
      <c r="D228" s="59"/>
      <c r="E228" s="59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</row>
    <row r="229" spans="2:23" ht="15.75" customHeight="1">
      <c r="B229" s="51"/>
      <c r="C229" s="59"/>
      <c r="D229" s="59"/>
      <c r="E229" s="59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</row>
    <row r="230" spans="2:23" ht="15.75" customHeight="1">
      <c r="B230" s="51"/>
      <c r="C230" s="59"/>
      <c r="D230" s="59"/>
      <c r="E230" s="59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</row>
    <row r="231" spans="2:23" ht="15.75" customHeight="1">
      <c r="B231" s="51"/>
      <c r="C231" s="59"/>
      <c r="D231" s="59"/>
      <c r="E231" s="59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</row>
    <row r="232" spans="2:23" ht="15.75" customHeight="1">
      <c r="B232" s="51"/>
      <c r="C232" s="59"/>
      <c r="D232" s="59"/>
      <c r="E232" s="59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</row>
    <row r="233" spans="2:23" ht="15.75" customHeight="1">
      <c r="B233" s="51"/>
      <c r="C233" s="59"/>
      <c r="D233" s="59"/>
      <c r="E233" s="59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</row>
    <row r="234" spans="2:23" ht="15.75" customHeight="1">
      <c r="B234" s="51"/>
      <c r="C234" s="59"/>
      <c r="D234" s="59"/>
      <c r="E234" s="59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</row>
    <row r="235" spans="2:23" ht="15.75" customHeight="1">
      <c r="B235" s="51"/>
      <c r="C235" s="59"/>
      <c r="D235" s="59"/>
      <c r="E235" s="59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</row>
    <row r="236" spans="2:23" ht="15.75" customHeight="1">
      <c r="B236" s="51"/>
      <c r="C236" s="59"/>
      <c r="D236" s="59"/>
      <c r="E236" s="59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</row>
    <row r="237" spans="2:23" ht="15.75" customHeight="1">
      <c r="B237" s="51"/>
      <c r="C237" s="59"/>
      <c r="D237" s="59"/>
      <c r="E237" s="59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</row>
    <row r="238" spans="2:23" ht="15.75" customHeight="1">
      <c r="B238" s="51"/>
      <c r="C238" s="59"/>
      <c r="D238" s="59"/>
      <c r="E238" s="59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</row>
    <row r="239" spans="2:23" ht="15.75" customHeight="1">
      <c r="B239" s="51"/>
      <c r="C239" s="59"/>
      <c r="D239" s="59"/>
      <c r="E239" s="59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</row>
    <row r="240" spans="2:23" ht="15.75" customHeight="1">
      <c r="B240" s="51"/>
      <c r="C240" s="59"/>
      <c r="D240" s="59"/>
      <c r="E240" s="59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</row>
    <row r="241" spans="2:23" ht="15.75" customHeight="1">
      <c r="B241" s="51"/>
      <c r="C241" s="59"/>
      <c r="D241" s="59"/>
      <c r="E241" s="59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</row>
    <row r="242" spans="2:23" ht="15.75" customHeight="1">
      <c r="B242" s="51"/>
      <c r="C242" s="59"/>
      <c r="D242" s="59"/>
      <c r="E242" s="59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</row>
    <row r="243" spans="2:23" ht="15.75" customHeight="1">
      <c r="B243" s="51"/>
      <c r="C243" s="59"/>
      <c r="D243" s="59"/>
      <c r="E243" s="59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</row>
    <row r="244" spans="2:23" ht="15.75" customHeight="1">
      <c r="B244" s="51"/>
      <c r="C244" s="59"/>
      <c r="D244" s="59"/>
      <c r="E244" s="59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</row>
    <row r="245" spans="2:23" ht="15.75" customHeight="1">
      <c r="B245" s="51"/>
      <c r="C245" s="59"/>
      <c r="D245" s="59"/>
      <c r="E245" s="59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</row>
    <row r="246" spans="2:23" ht="15.75" customHeight="1">
      <c r="B246" s="51"/>
      <c r="C246" s="59"/>
      <c r="D246" s="59"/>
      <c r="E246" s="59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</row>
    <row r="247" spans="2:23" ht="15.75" customHeight="1">
      <c r="B247" s="51"/>
      <c r="C247" s="59"/>
      <c r="D247" s="59"/>
      <c r="E247" s="59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</row>
    <row r="248" spans="2:23" ht="15.75" customHeight="1">
      <c r="B248" s="51"/>
      <c r="C248" s="59"/>
      <c r="D248" s="59"/>
      <c r="E248" s="59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</row>
    <row r="249" spans="2:23" ht="15.75" customHeight="1">
      <c r="B249" s="51"/>
      <c r="C249" s="59"/>
      <c r="D249" s="59"/>
      <c r="E249" s="59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</row>
    <row r="250" spans="2:23" ht="15.75" customHeight="1">
      <c r="B250" s="51"/>
      <c r="C250" s="59"/>
      <c r="D250" s="59"/>
      <c r="E250" s="59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</row>
    <row r="251" spans="2:23" ht="15.75" customHeight="1">
      <c r="B251" s="51"/>
      <c r="C251" s="59"/>
      <c r="D251" s="59"/>
      <c r="E251" s="59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</row>
    <row r="252" spans="2:23" ht="15.75" customHeight="1">
      <c r="B252" s="51"/>
      <c r="C252" s="59"/>
      <c r="D252" s="59"/>
      <c r="E252" s="59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</row>
    <row r="253" spans="2:23" ht="15.75" customHeight="1">
      <c r="B253" s="51"/>
      <c r="C253" s="59"/>
      <c r="D253" s="59"/>
      <c r="E253" s="59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</row>
    <row r="254" spans="2:23" ht="15.75" customHeight="1">
      <c r="B254" s="51"/>
      <c r="C254" s="59"/>
      <c r="D254" s="59"/>
      <c r="E254" s="59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</row>
    <row r="255" spans="2:23" ht="15.75" customHeight="1">
      <c r="B255" s="51"/>
      <c r="C255" s="59"/>
      <c r="D255" s="59"/>
      <c r="E255" s="59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</row>
    <row r="256" spans="2:23" ht="15.75" customHeight="1">
      <c r="B256" s="51"/>
      <c r="C256" s="59"/>
      <c r="D256" s="59"/>
      <c r="E256" s="59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</row>
    <row r="257" spans="2:23" ht="15.75" customHeight="1">
      <c r="B257" s="51"/>
      <c r="C257" s="59"/>
      <c r="D257" s="59"/>
      <c r="E257" s="59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</row>
    <row r="258" spans="2:23" ht="15.75" customHeight="1">
      <c r="B258" s="51"/>
      <c r="C258" s="59"/>
      <c r="D258" s="59"/>
      <c r="E258" s="59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</row>
    <row r="259" spans="2:23" ht="15.75" customHeight="1">
      <c r="B259" s="51"/>
      <c r="C259" s="59"/>
      <c r="D259" s="59"/>
      <c r="E259" s="59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</row>
    <row r="260" spans="2:23" ht="15.75" customHeight="1">
      <c r="B260" s="51"/>
      <c r="C260" s="59"/>
      <c r="D260" s="59"/>
      <c r="E260" s="59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</row>
    <row r="261" spans="2:23" ht="15.75" customHeight="1">
      <c r="B261" s="51"/>
      <c r="C261" s="59"/>
      <c r="D261" s="59"/>
      <c r="E261" s="59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</row>
    <row r="262" spans="2:23" ht="15.75" customHeight="1">
      <c r="B262" s="51"/>
      <c r="C262" s="59"/>
      <c r="D262" s="59"/>
      <c r="E262" s="59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</row>
    <row r="263" spans="2:23" ht="15.75" customHeight="1">
      <c r="B263" s="51"/>
      <c r="C263" s="59"/>
      <c r="D263" s="59"/>
      <c r="E263" s="59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</row>
    <row r="264" spans="2:23" ht="15.75" customHeight="1">
      <c r="B264" s="51"/>
      <c r="C264" s="59"/>
      <c r="D264" s="59"/>
      <c r="E264" s="59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</row>
    <row r="265" spans="2:23" ht="15.75" customHeight="1">
      <c r="B265" s="51"/>
      <c r="C265" s="59"/>
      <c r="D265" s="59"/>
      <c r="E265" s="59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</row>
    <row r="266" spans="2:23" ht="15.75" customHeight="1">
      <c r="B266" s="51"/>
      <c r="C266" s="59"/>
      <c r="D266" s="59"/>
      <c r="E266" s="59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</row>
    <row r="267" spans="2:23" ht="15.75" customHeight="1">
      <c r="B267" s="51"/>
      <c r="C267" s="59"/>
      <c r="D267" s="59"/>
      <c r="E267" s="59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</row>
    <row r="268" spans="2:23" ht="15.75" customHeight="1">
      <c r="B268" s="51"/>
      <c r="C268" s="59"/>
      <c r="D268" s="59"/>
      <c r="E268" s="59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</row>
    <row r="269" spans="2:23" ht="15.75" customHeight="1">
      <c r="B269" s="51"/>
      <c r="C269" s="59"/>
      <c r="D269" s="59"/>
      <c r="E269" s="59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</row>
    <row r="270" spans="2:23" ht="15.75" customHeight="1">
      <c r="B270" s="51"/>
      <c r="C270" s="59"/>
      <c r="D270" s="59"/>
      <c r="E270" s="59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</row>
    <row r="271" spans="2:23" ht="15.75" customHeight="1">
      <c r="B271" s="51"/>
      <c r="C271" s="59"/>
      <c r="D271" s="59"/>
      <c r="E271" s="59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</row>
    <row r="272" spans="2:23" ht="15.75" customHeight="1">
      <c r="B272" s="51"/>
      <c r="C272" s="59"/>
      <c r="D272" s="59"/>
      <c r="E272" s="59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</row>
    <row r="273" spans="2:23" ht="15.75" customHeight="1">
      <c r="B273" s="51"/>
      <c r="C273" s="59"/>
      <c r="D273" s="59"/>
      <c r="E273" s="59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</row>
    <row r="274" spans="2:23" ht="15.75" customHeight="1">
      <c r="B274" s="51"/>
      <c r="C274" s="59"/>
      <c r="D274" s="59"/>
      <c r="E274" s="59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</row>
    <row r="275" spans="2:23" ht="15.75" customHeight="1">
      <c r="B275" s="51"/>
      <c r="C275" s="59"/>
      <c r="D275" s="59"/>
      <c r="E275" s="59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</row>
    <row r="276" spans="2:23" ht="15.75" customHeight="1">
      <c r="B276" s="51"/>
      <c r="C276" s="59"/>
      <c r="D276" s="59"/>
      <c r="E276" s="59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</row>
    <row r="277" spans="2:23" ht="15.75" customHeight="1">
      <c r="B277" s="51"/>
      <c r="C277" s="59"/>
      <c r="D277" s="59"/>
      <c r="E277" s="59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</row>
    <row r="278" spans="2:23" ht="15.75" customHeight="1">
      <c r="B278" s="51"/>
      <c r="C278" s="59"/>
      <c r="D278" s="59"/>
      <c r="E278" s="59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</row>
    <row r="279" spans="2:23" ht="15.75" customHeight="1">
      <c r="B279" s="51"/>
      <c r="C279" s="59"/>
      <c r="D279" s="59"/>
      <c r="E279" s="59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</row>
    <row r="280" spans="2:23" ht="15.75" customHeight="1">
      <c r="B280" s="51"/>
      <c r="C280" s="59"/>
      <c r="D280" s="59"/>
      <c r="E280" s="59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</row>
    <row r="281" spans="2:23" ht="15.75" customHeight="1">
      <c r="B281" s="51"/>
      <c r="C281" s="59"/>
      <c r="D281" s="59"/>
      <c r="E281" s="59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</row>
    <row r="282" spans="2:23" ht="15.75" customHeight="1">
      <c r="B282" s="51"/>
      <c r="C282" s="59"/>
      <c r="D282" s="59"/>
      <c r="E282" s="59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</row>
    <row r="283" spans="2:23" ht="15.75" customHeight="1">
      <c r="B283" s="51"/>
      <c r="C283" s="59"/>
      <c r="D283" s="59"/>
      <c r="E283" s="59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</row>
    <row r="284" spans="2:23" ht="15.75" customHeight="1">
      <c r="B284" s="51"/>
      <c r="C284" s="59"/>
      <c r="D284" s="59"/>
      <c r="E284" s="59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</row>
    <row r="285" spans="2:23" ht="15.75" customHeight="1">
      <c r="B285" s="51"/>
      <c r="C285" s="59"/>
      <c r="D285" s="59"/>
      <c r="E285" s="59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</row>
    <row r="286" spans="2:23" ht="15.75" customHeight="1">
      <c r="B286" s="51"/>
      <c r="C286" s="59"/>
      <c r="D286" s="59"/>
      <c r="E286" s="59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</row>
    <row r="287" spans="2:23" ht="15.75" customHeight="1">
      <c r="B287" s="51"/>
      <c r="C287" s="59"/>
      <c r="D287" s="59"/>
      <c r="E287" s="59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</row>
    <row r="288" spans="2:23" ht="15.75" customHeight="1">
      <c r="B288" s="51"/>
      <c r="C288" s="59"/>
      <c r="D288" s="59"/>
      <c r="E288" s="59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</row>
    <row r="289" spans="2:23" ht="15.75" customHeight="1">
      <c r="B289" s="51"/>
      <c r="C289" s="59"/>
      <c r="D289" s="59"/>
      <c r="E289" s="59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</row>
    <row r="290" spans="2:23" ht="15.75" customHeight="1">
      <c r="B290" s="51"/>
      <c r="C290" s="59"/>
      <c r="D290" s="59"/>
      <c r="E290" s="59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</row>
    <row r="291" spans="2:23" ht="15.75" customHeight="1">
      <c r="B291" s="51"/>
      <c r="C291" s="59"/>
      <c r="D291" s="59"/>
      <c r="E291" s="59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</row>
    <row r="292" spans="2:23" ht="15.75" customHeight="1">
      <c r="B292" s="51"/>
      <c r="C292" s="59"/>
      <c r="D292" s="59"/>
      <c r="E292" s="59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</row>
    <row r="293" spans="2:23" ht="15.75" customHeight="1">
      <c r="B293" s="51"/>
      <c r="C293" s="59"/>
      <c r="D293" s="59"/>
      <c r="E293" s="59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</row>
    <row r="294" spans="2:23" ht="15.75" customHeight="1">
      <c r="B294" s="51"/>
      <c r="C294" s="59"/>
      <c r="D294" s="59"/>
      <c r="E294" s="59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</row>
    <row r="295" spans="2:23" ht="15.75" customHeight="1">
      <c r="B295" s="51"/>
      <c r="C295" s="59"/>
      <c r="D295" s="59"/>
      <c r="E295" s="59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</row>
    <row r="296" spans="2:23" ht="15.75" customHeight="1">
      <c r="B296" s="51"/>
      <c r="C296" s="59"/>
      <c r="D296" s="59"/>
      <c r="E296" s="59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</row>
    <row r="297" spans="2:23" ht="15.75" customHeight="1">
      <c r="B297" s="51"/>
      <c r="C297" s="59"/>
      <c r="D297" s="59"/>
      <c r="E297" s="59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</row>
    <row r="298" spans="2:23" ht="15.75" customHeight="1">
      <c r="B298" s="51"/>
      <c r="C298" s="59"/>
      <c r="D298" s="59"/>
      <c r="E298" s="59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</row>
    <row r="299" spans="2:23" ht="15.75" customHeight="1">
      <c r="B299" s="51"/>
      <c r="C299" s="59"/>
      <c r="D299" s="59"/>
      <c r="E299" s="59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</row>
    <row r="300" spans="2:23" ht="15.75" customHeight="1">
      <c r="B300" s="51"/>
      <c r="C300" s="59"/>
      <c r="D300" s="59"/>
      <c r="E300" s="59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</row>
    <row r="301" spans="2:23" ht="15.75" customHeight="1">
      <c r="B301" s="51"/>
      <c r="C301" s="59"/>
      <c r="D301" s="59"/>
      <c r="E301" s="59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</row>
    <row r="302" spans="2:23" ht="15.75" customHeight="1">
      <c r="B302" s="51"/>
      <c r="C302" s="59"/>
      <c r="D302" s="59"/>
      <c r="E302" s="59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</row>
    <row r="303" spans="2:23" ht="15.75" customHeight="1">
      <c r="B303" s="51"/>
      <c r="C303" s="59"/>
      <c r="D303" s="59"/>
      <c r="E303" s="59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</row>
    <row r="304" spans="2:23" ht="15.75" customHeight="1">
      <c r="B304" s="51"/>
      <c r="C304" s="59"/>
      <c r="D304" s="59"/>
      <c r="E304" s="59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</row>
    <row r="305" spans="2:23" ht="15.75" customHeight="1">
      <c r="B305" s="51"/>
      <c r="C305" s="59"/>
      <c r="D305" s="59"/>
      <c r="E305" s="59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</row>
    <row r="306" spans="2:23" ht="15.75" customHeight="1">
      <c r="B306" s="51"/>
      <c r="C306" s="59"/>
      <c r="D306" s="59"/>
      <c r="E306" s="59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</row>
    <row r="307" spans="2:23" ht="15.75" customHeight="1">
      <c r="B307" s="51"/>
      <c r="C307" s="59"/>
      <c r="D307" s="59"/>
      <c r="E307" s="59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</row>
    <row r="308" spans="2:23" ht="15.75" customHeight="1">
      <c r="B308" s="51"/>
      <c r="C308" s="59"/>
      <c r="D308" s="59"/>
      <c r="E308" s="59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</row>
    <row r="309" spans="2:23" ht="15.75" customHeight="1">
      <c r="B309" s="51"/>
      <c r="C309" s="59"/>
      <c r="D309" s="59"/>
      <c r="E309" s="59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</row>
    <row r="310" spans="2:23" ht="15.75" customHeight="1">
      <c r="B310" s="51"/>
      <c r="C310" s="59"/>
      <c r="D310" s="59"/>
      <c r="E310" s="59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</row>
    <row r="311" spans="2:23" ht="15.75" customHeight="1">
      <c r="B311" s="51"/>
      <c r="C311" s="59"/>
      <c r="D311" s="59"/>
      <c r="E311" s="59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</row>
    <row r="312" spans="2:23" ht="15.75" customHeight="1">
      <c r="B312" s="51"/>
      <c r="C312" s="59"/>
      <c r="D312" s="59"/>
      <c r="E312" s="59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</row>
    <row r="313" spans="2:23" ht="15.75" customHeight="1">
      <c r="B313" s="51"/>
      <c r="C313" s="59"/>
      <c r="D313" s="59"/>
      <c r="E313" s="59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</row>
    <row r="314" spans="2:23" ht="15.75" customHeight="1">
      <c r="B314" s="51"/>
      <c r="C314" s="59"/>
      <c r="D314" s="59"/>
      <c r="E314" s="59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</row>
    <row r="315" spans="2:23" ht="15.75" customHeight="1">
      <c r="B315" s="51"/>
      <c r="C315" s="59"/>
      <c r="D315" s="59"/>
      <c r="E315" s="59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</row>
    <row r="316" spans="2:23" ht="15.75" customHeight="1">
      <c r="B316" s="51"/>
      <c r="C316" s="59"/>
      <c r="D316" s="59"/>
      <c r="E316" s="59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</row>
    <row r="317" spans="2:23" ht="15.75" customHeight="1">
      <c r="B317" s="51"/>
      <c r="C317" s="59"/>
      <c r="D317" s="59"/>
      <c r="E317" s="59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</row>
    <row r="318" spans="2:23" ht="15.75" customHeight="1">
      <c r="B318" s="51"/>
      <c r="C318" s="59"/>
      <c r="D318" s="59"/>
      <c r="E318" s="59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</row>
    <row r="319" spans="2:23" ht="15.75" customHeight="1">
      <c r="B319" s="51"/>
      <c r="C319" s="59"/>
      <c r="D319" s="59"/>
      <c r="E319" s="59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</row>
    <row r="320" spans="2:23" ht="15.75" customHeight="1">
      <c r="B320" s="51"/>
      <c r="C320" s="59"/>
      <c r="D320" s="59"/>
      <c r="E320" s="59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</row>
    <row r="321" spans="2:23" ht="15.75" customHeight="1">
      <c r="B321" s="51"/>
      <c r="C321" s="59"/>
      <c r="D321" s="59"/>
      <c r="E321" s="59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</row>
    <row r="322" spans="2:23" ht="15.75" customHeight="1">
      <c r="B322" s="51"/>
      <c r="C322" s="59"/>
      <c r="D322" s="59"/>
      <c r="E322" s="59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</row>
    <row r="323" spans="2:23" ht="15.75" customHeight="1">
      <c r="B323" s="51"/>
      <c r="C323" s="59"/>
      <c r="D323" s="59"/>
      <c r="E323" s="59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</row>
    <row r="324" spans="2:23" ht="15.75" customHeight="1">
      <c r="B324" s="51"/>
      <c r="C324" s="59"/>
      <c r="D324" s="59"/>
      <c r="E324" s="59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</row>
    <row r="325" spans="2:23" ht="15.75" customHeight="1">
      <c r="B325" s="51"/>
      <c r="C325" s="59"/>
      <c r="D325" s="59"/>
      <c r="E325" s="59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</row>
    <row r="326" spans="2:23" ht="15.75" customHeight="1">
      <c r="B326" s="51"/>
      <c r="C326" s="59"/>
      <c r="D326" s="59"/>
      <c r="E326" s="59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</row>
    <row r="327" spans="2:23" ht="15.75" customHeight="1">
      <c r="B327" s="51"/>
      <c r="C327" s="59"/>
      <c r="D327" s="59"/>
      <c r="E327" s="59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</row>
    <row r="328" spans="2:23" ht="15.75" customHeight="1">
      <c r="B328" s="51"/>
      <c r="C328" s="59"/>
      <c r="D328" s="59"/>
      <c r="E328" s="59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</row>
    <row r="329" spans="2:23" ht="15.75" customHeight="1">
      <c r="B329" s="51"/>
      <c r="C329" s="59"/>
      <c r="D329" s="59"/>
      <c r="E329" s="59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</row>
    <row r="330" spans="2:23" ht="15.75" customHeight="1">
      <c r="B330" s="51"/>
      <c r="C330" s="59"/>
      <c r="D330" s="59"/>
      <c r="E330" s="59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</row>
    <row r="331" spans="2:23" ht="15.75" customHeight="1">
      <c r="B331" s="51"/>
      <c r="C331" s="59"/>
      <c r="D331" s="59"/>
      <c r="E331" s="59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</row>
    <row r="332" spans="2:23" ht="15.75" customHeight="1">
      <c r="B332" s="51"/>
      <c r="C332" s="59"/>
      <c r="D332" s="59"/>
      <c r="E332" s="59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</row>
    <row r="333" spans="2:23" ht="15.75" customHeight="1">
      <c r="B333" s="51"/>
      <c r="C333" s="59"/>
      <c r="D333" s="59"/>
      <c r="E333" s="59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</row>
    <row r="334" spans="2:23" ht="15.75" customHeight="1">
      <c r="B334" s="51"/>
      <c r="C334" s="59"/>
      <c r="D334" s="59"/>
      <c r="E334" s="59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</row>
    <row r="335" spans="2:23" ht="15.75" customHeight="1">
      <c r="B335" s="51"/>
      <c r="C335" s="59"/>
      <c r="D335" s="59"/>
      <c r="E335" s="59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</row>
    <row r="336" spans="2:23" ht="15.75" customHeight="1">
      <c r="B336" s="51"/>
      <c r="C336" s="59"/>
      <c r="D336" s="59"/>
      <c r="E336" s="59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</row>
    <row r="337" spans="2:23" ht="15.75" customHeight="1">
      <c r="B337" s="51"/>
      <c r="C337" s="59"/>
      <c r="D337" s="59"/>
      <c r="E337" s="59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</row>
    <row r="338" spans="2:23" ht="15.75" customHeight="1">
      <c r="B338" s="51"/>
      <c r="C338" s="59"/>
      <c r="D338" s="59"/>
      <c r="E338" s="59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</row>
    <row r="339" spans="2:23" ht="15.75" customHeight="1">
      <c r="B339" s="51"/>
      <c r="C339" s="59"/>
      <c r="D339" s="59"/>
      <c r="E339" s="59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</row>
    <row r="340" spans="2:23" ht="15.75" customHeight="1">
      <c r="B340" s="51"/>
      <c r="C340" s="59"/>
      <c r="D340" s="59"/>
      <c r="E340" s="59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</row>
    <row r="341" spans="2:23" ht="15.75" customHeight="1">
      <c r="B341" s="51"/>
      <c r="C341" s="59"/>
      <c r="D341" s="59"/>
      <c r="E341" s="59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</row>
    <row r="342" spans="2:23" ht="15.75" customHeight="1">
      <c r="B342" s="51"/>
      <c r="C342" s="59"/>
      <c r="D342" s="59"/>
      <c r="E342" s="59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</row>
    <row r="343" spans="2:23" ht="15.75" customHeight="1">
      <c r="B343" s="51"/>
      <c r="C343" s="59"/>
      <c r="D343" s="59"/>
      <c r="E343" s="59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</row>
    <row r="344" spans="2:23" ht="15.75" customHeight="1">
      <c r="B344" s="51"/>
      <c r="C344" s="59"/>
      <c r="D344" s="59"/>
      <c r="E344" s="59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</row>
    <row r="345" spans="2:23" ht="15.75" customHeight="1">
      <c r="B345" s="51"/>
      <c r="C345" s="59"/>
      <c r="D345" s="59"/>
      <c r="E345" s="59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</row>
    <row r="346" spans="2:23" ht="15.75" customHeight="1">
      <c r="B346" s="51"/>
      <c r="C346" s="59"/>
      <c r="D346" s="59"/>
      <c r="E346" s="59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</row>
    <row r="347" spans="2:23" ht="15.75" customHeight="1">
      <c r="B347" s="51"/>
      <c r="C347" s="59"/>
      <c r="D347" s="59"/>
      <c r="E347" s="59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</row>
    <row r="348" spans="2:23" ht="15.75" customHeight="1">
      <c r="B348" s="51"/>
      <c r="C348" s="59"/>
      <c r="D348" s="59"/>
      <c r="E348" s="59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</row>
    <row r="349" spans="2:23" ht="15.75" customHeight="1">
      <c r="B349" s="51"/>
      <c r="C349" s="59"/>
      <c r="D349" s="59"/>
      <c r="E349" s="59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</row>
    <row r="350" spans="2:23" ht="15.75" customHeight="1">
      <c r="B350" s="51"/>
      <c r="C350" s="59"/>
      <c r="D350" s="59"/>
      <c r="E350" s="59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</row>
    <row r="351" spans="2:23" ht="15.75" customHeight="1">
      <c r="B351" s="51"/>
      <c r="C351" s="59"/>
      <c r="D351" s="59"/>
      <c r="E351" s="59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</row>
    <row r="352" spans="2:23" ht="15.75" customHeight="1">
      <c r="B352" s="51"/>
      <c r="C352" s="59"/>
      <c r="D352" s="59"/>
      <c r="E352" s="59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</row>
    <row r="353" spans="2:23" ht="15.75" customHeight="1">
      <c r="B353" s="51"/>
      <c r="C353" s="59"/>
      <c r="D353" s="59"/>
      <c r="E353" s="59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</row>
    <row r="354" spans="2:23" ht="15.75" customHeight="1">
      <c r="B354" s="51"/>
      <c r="C354" s="59"/>
      <c r="D354" s="59"/>
      <c r="E354" s="59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</row>
    <row r="355" spans="2:23" ht="15.75" customHeight="1">
      <c r="B355" s="51"/>
      <c r="C355" s="59"/>
      <c r="D355" s="59"/>
      <c r="E355" s="59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</row>
    <row r="356" spans="2:23" ht="15.75" customHeight="1">
      <c r="B356" s="51"/>
      <c r="C356" s="59"/>
      <c r="D356" s="59"/>
      <c r="E356" s="59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</row>
    <row r="357" spans="2:23" ht="15.75" customHeight="1">
      <c r="B357" s="51"/>
      <c r="C357" s="59"/>
      <c r="D357" s="59"/>
      <c r="E357" s="59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</row>
    <row r="358" spans="2:23" ht="15.75" customHeight="1">
      <c r="B358" s="51"/>
      <c r="C358" s="59"/>
      <c r="D358" s="59"/>
      <c r="E358" s="59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</row>
    <row r="359" spans="2:23" ht="15.75" customHeight="1">
      <c r="B359" s="51"/>
      <c r="C359" s="59"/>
      <c r="D359" s="59"/>
      <c r="E359" s="59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</row>
    <row r="360" spans="2:23" ht="15.75" customHeight="1">
      <c r="B360" s="51"/>
      <c r="C360" s="59"/>
      <c r="D360" s="59"/>
      <c r="E360" s="59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</row>
    <row r="361" spans="2:23" ht="15.75" customHeight="1">
      <c r="B361" s="51"/>
      <c r="C361" s="59"/>
      <c r="D361" s="59"/>
      <c r="E361" s="59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</row>
    <row r="362" spans="2:23" ht="15.75" customHeight="1">
      <c r="B362" s="51"/>
      <c r="C362" s="59"/>
      <c r="D362" s="59"/>
      <c r="E362" s="59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</row>
    <row r="363" spans="2:23" ht="15.75" customHeight="1">
      <c r="B363" s="51"/>
      <c r="C363" s="59"/>
      <c r="D363" s="59"/>
      <c r="E363" s="59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</row>
    <row r="364" spans="2:23" ht="15.75" customHeight="1">
      <c r="B364" s="51"/>
      <c r="C364" s="59"/>
      <c r="D364" s="59"/>
      <c r="E364" s="59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</row>
    <row r="365" spans="2:23" ht="15.75" customHeight="1">
      <c r="B365" s="51"/>
      <c r="C365" s="59"/>
      <c r="D365" s="59"/>
      <c r="E365" s="59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</row>
    <row r="366" spans="2:23" ht="15.75" customHeight="1">
      <c r="B366" s="51"/>
      <c r="C366" s="59"/>
      <c r="D366" s="59"/>
      <c r="E366" s="59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</row>
    <row r="367" spans="2:23" ht="15.75" customHeight="1">
      <c r="B367" s="51"/>
      <c r="C367" s="59"/>
      <c r="D367" s="59"/>
      <c r="E367" s="59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</row>
    <row r="368" spans="2:23" ht="15.75" customHeight="1">
      <c r="B368" s="51"/>
      <c r="C368" s="59"/>
      <c r="D368" s="59"/>
      <c r="E368" s="59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</row>
    <row r="369" spans="2:23" ht="15.75" customHeight="1">
      <c r="B369" s="51"/>
      <c r="C369" s="59"/>
      <c r="D369" s="59"/>
      <c r="E369" s="59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</row>
    <row r="370" spans="2:23" ht="15.75" customHeight="1">
      <c r="B370" s="51"/>
      <c r="C370" s="59"/>
      <c r="D370" s="59"/>
      <c r="E370" s="59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</row>
    <row r="371" spans="2:23" ht="15.75" customHeight="1">
      <c r="B371" s="51"/>
      <c r="C371" s="59"/>
      <c r="D371" s="59"/>
      <c r="E371" s="59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</row>
    <row r="372" spans="2:23" ht="15.75" customHeight="1">
      <c r="B372" s="51"/>
      <c r="C372" s="59"/>
      <c r="D372" s="59"/>
      <c r="E372" s="59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</row>
    <row r="373" spans="2:23" ht="15.75" customHeight="1">
      <c r="B373" s="51"/>
      <c r="C373" s="59"/>
      <c r="D373" s="59"/>
      <c r="E373" s="59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</row>
    <row r="374" spans="2:23" ht="15.75" customHeight="1">
      <c r="B374" s="51"/>
      <c r="C374" s="59"/>
      <c r="D374" s="59"/>
      <c r="E374" s="59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</row>
    <row r="375" spans="2:23" ht="15.75" customHeight="1">
      <c r="B375" s="51"/>
      <c r="C375" s="59"/>
      <c r="D375" s="59"/>
      <c r="E375" s="59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</row>
    <row r="376" spans="2:23" ht="15.75" customHeight="1">
      <c r="B376" s="51"/>
      <c r="C376" s="59"/>
      <c r="D376" s="59"/>
      <c r="E376" s="59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</row>
    <row r="377" spans="2:23" ht="15.75" customHeight="1">
      <c r="B377" s="51"/>
      <c r="C377" s="59"/>
      <c r="D377" s="59"/>
      <c r="E377" s="59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</row>
    <row r="378" spans="2:23" ht="15.75" customHeight="1">
      <c r="B378" s="51"/>
      <c r="C378" s="59"/>
      <c r="D378" s="59"/>
      <c r="E378" s="59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</row>
    <row r="379" spans="2:23" ht="15.75" customHeight="1">
      <c r="B379" s="51"/>
      <c r="C379" s="59"/>
      <c r="D379" s="59"/>
      <c r="E379" s="59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</row>
    <row r="380" spans="2:23" ht="15.75" customHeight="1">
      <c r="B380" s="51"/>
      <c r="C380" s="59"/>
      <c r="D380" s="59"/>
      <c r="E380" s="59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</row>
    <row r="381" spans="2:23" ht="15.75" customHeight="1">
      <c r="B381" s="51"/>
      <c r="C381" s="59"/>
      <c r="D381" s="59"/>
      <c r="E381" s="59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</row>
    <row r="382" spans="2:23" ht="15.75" customHeight="1">
      <c r="B382" s="51"/>
      <c r="C382" s="59"/>
      <c r="D382" s="59"/>
      <c r="E382" s="59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</row>
    <row r="383" spans="2:23" ht="15.75" customHeight="1">
      <c r="B383" s="51"/>
      <c r="C383" s="59"/>
      <c r="D383" s="59"/>
      <c r="E383" s="59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</row>
    <row r="384" spans="2:23" ht="15.75" customHeight="1">
      <c r="B384" s="51"/>
      <c r="C384" s="59"/>
      <c r="D384" s="59"/>
      <c r="E384" s="59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</row>
    <row r="385" spans="2:23" ht="15.75" customHeight="1">
      <c r="B385" s="51"/>
      <c r="C385" s="59"/>
      <c r="D385" s="59"/>
      <c r="E385" s="59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</row>
    <row r="386" spans="2:23" ht="15.75" customHeight="1">
      <c r="B386" s="51"/>
      <c r="C386" s="59"/>
      <c r="D386" s="59"/>
      <c r="E386" s="59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</row>
    <row r="387" spans="2:23" ht="15.75" customHeight="1">
      <c r="B387" s="51"/>
      <c r="C387" s="59"/>
      <c r="D387" s="59"/>
      <c r="E387" s="59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</row>
    <row r="388" spans="2:23" ht="15.75" customHeight="1">
      <c r="B388" s="51"/>
      <c r="C388" s="59"/>
      <c r="D388" s="59"/>
      <c r="E388" s="59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</row>
    <row r="389" spans="2:23" ht="15.75" customHeight="1">
      <c r="B389" s="51"/>
      <c r="C389" s="59"/>
      <c r="D389" s="59"/>
      <c r="E389" s="59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</row>
    <row r="390" spans="2:23" ht="15.75" customHeight="1">
      <c r="B390" s="51"/>
      <c r="C390" s="59"/>
      <c r="D390" s="59"/>
      <c r="E390" s="59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</row>
    <row r="391" spans="2:23" ht="15.75" customHeight="1">
      <c r="B391" s="51"/>
      <c r="C391" s="59"/>
      <c r="D391" s="59"/>
      <c r="E391" s="59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</row>
    <row r="392" spans="2:23" ht="15.75" customHeight="1">
      <c r="B392" s="51"/>
      <c r="C392" s="59"/>
      <c r="D392" s="59"/>
      <c r="E392" s="59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</row>
    <row r="393" spans="2:23" ht="15.75" customHeight="1">
      <c r="B393" s="51"/>
      <c r="C393" s="59"/>
      <c r="D393" s="59"/>
      <c r="E393" s="59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</row>
    <row r="394" spans="2:23" ht="15.75" customHeight="1">
      <c r="B394" s="51"/>
      <c r="C394" s="59"/>
      <c r="D394" s="59"/>
      <c r="E394" s="59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</row>
    <row r="395" spans="2:23" ht="15.75" customHeight="1">
      <c r="B395" s="51"/>
      <c r="C395" s="59"/>
      <c r="D395" s="59"/>
      <c r="E395" s="59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</row>
    <row r="396" spans="2:23" ht="15.75" customHeight="1">
      <c r="B396" s="51"/>
      <c r="C396" s="59"/>
      <c r="D396" s="59"/>
      <c r="E396" s="59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</row>
    <row r="397" spans="2:23" ht="15.75" customHeight="1">
      <c r="B397" s="51"/>
      <c r="C397" s="59"/>
      <c r="D397" s="59"/>
      <c r="E397" s="59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</row>
    <row r="398" spans="2:23" ht="15.75" customHeight="1">
      <c r="B398" s="51"/>
      <c r="C398" s="59"/>
      <c r="D398" s="59"/>
      <c r="E398" s="59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</row>
    <row r="399" spans="2:23" ht="15.75" customHeight="1">
      <c r="B399" s="51"/>
      <c r="C399" s="59"/>
      <c r="D399" s="59"/>
      <c r="E399" s="59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</row>
    <row r="400" spans="2:23" ht="15.75" customHeight="1">
      <c r="B400" s="51"/>
      <c r="C400" s="59"/>
      <c r="D400" s="59"/>
      <c r="E400" s="59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</row>
    <row r="401" spans="2:23" ht="15.75" customHeight="1">
      <c r="B401" s="51"/>
      <c r="C401" s="59"/>
      <c r="D401" s="59"/>
      <c r="E401" s="59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</row>
    <row r="402" spans="2:23" ht="15.75" customHeight="1">
      <c r="B402" s="51"/>
      <c r="C402" s="59"/>
      <c r="D402" s="59"/>
      <c r="E402" s="59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</row>
    <row r="403" spans="2:23" ht="15.75" customHeight="1">
      <c r="B403" s="51"/>
      <c r="C403" s="59"/>
      <c r="D403" s="59"/>
      <c r="E403" s="59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</row>
    <row r="404" spans="2:23" ht="15.75" customHeight="1">
      <c r="B404" s="51"/>
      <c r="C404" s="59"/>
      <c r="D404" s="59"/>
      <c r="E404" s="59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</row>
    <row r="405" spans="2:23" ht="15.75" customHeight="1">
      <c r="B405" s="51"/>
      <c r="C405" s="59"/>
      <c r="D405" s="59"/>
      <c r="E405" s="59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</row>
    <row r="406" spans="2:23" ht="15.75" customHeight="1">
      <c r="B406" s="51"/>
      <c r="C406" s="59"/>
      <c r="D406" s="59"/>
      <c r="E406" s="59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</row>
    <row r="407" spans="2:23" ht="15.75" customHeight="1">
      <c r="B407" s="51"/>
      <c r="C407" s="59"/>
      <c r="D407" s="59"/>
      <c r="E407" s="59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</row>
    <row r="408" spans="2:23" ht="15.75" customHeight="1">
      <c r="B408" s="51"/>
      <c r="C408" s="59"/>
      <c r="D408" s="59"/>
      <c r="E408" s="59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</row>
    <row r="409" spans="2:23" ht="15.75" customHeight="1">
      <c r="B409" s="51"/>
      <c r="C409" s="59"/>
      <c r="D409" s="59"/>
      <c r="E409" s="59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</row>
    <row r="410" spans="2:23" ht="15.75" customHeight="1">
      <c r="B410" s="51"/>
      <c r="C410" s="59"/>
      <c r="D410" s="59"/>
      <c r="E410" s="59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</row>
    <row r="411" spans="2:23" ht="15.75" customHeight="1">
      <c r="B411" s="51"/>
      <c r="C411" s="59"/>
      <c r="D411" s="59"/>
      <c r="E411" s="59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</row>
    <row r="412" spans="2:23" ht="15.75" customHeight="1">
      <c r="B412" s="51"/>
      <c r="C412" s="59"/>
      <c r="D412" s="59"/>
      <c r="E412" s="59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</row>
    <row r="413" spans="2:23" ht="15.75" customHeight="1">
      <c r="B413" s="51"/>
      <c r="C413" s="59"/>
      <c r="D413" s="59"/>
      <c r="E413" s="59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</row>
    <row r="414" spans="2:23" ht="15.75" customHeight="1">
      <c r="B414" s="51"/>
      <c r="C414" s="59"/>
      <c r="D414" s="59"/>
      <c r="E414" s="59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</row>
    <row r="415" spans="2:23" ht="15.75" customHeight="1">
      <c r="B415" s="51"/>
      <c r="C415" s="59"/>
      <c r="D415" s="59"/>
      <c r="E415" s="59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</row>
    <row r="416" spans="2:23" ht="15.75" customHeight="1">
      <c r="B416" s="51"/>
      <c r="C416" s="59"/>
      <c r="D416" s="59"/>
      <c r="E416" s="59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</row>
    <row r="417" spans="2:23" ht="15.75" customHeight="1">
      <c r="B417" s="51"/>
      <c r="C417" s="59"/>
      <c r="D417" s="59"/>
      <c r="E417" s="59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</row>
    <row r="418" spans="2:23" ht="15.75" customHeight="1">
      <c r="B418" s="51"/>
      <c r="C418" s="59"/>
      <c r="D418" s="59"/>
      <c r="E418" s="59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</row>
    <row r="419" spans="2:23" ht="15.75" customHeight="1">
      <c r="B419" s="51"/>
      <c r="C419" s="59"/>
      <c r="D419" s="59"/>
      <c r="E419" s="59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</row>
    <row r="420" spans="2:23" ht="15.75" customHeight="1">
      <c r="B420" s="51"/>
      <c r="C420" s="59"/>
      <c r="D420" s="59"/>
      <c r="E420" s="59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</row>
    <row r="421" spans="2:23" ht="15.75" customHeight="1">
      <c r="B421" s="51"/>
      <c r="C421" s="59"/>
      <c r="D421" s="59"/>
      <c r="E421" s="59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</row>
    <row r="422" spans="2:23" ht="15.75" customHeight="1">
      <c r="B422" s="51"/>
      <c r="C422" s="59"/>
      <c r="D422" s="59"/>
      <c r="E422" s="59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</row>
    <row r="423" spans="2:23" ht="15.75" customHeight="1">
      <c r="B423" s="51"/>
      <c r="C423" s="59"/>
      <c r="D423" s="59"/>
      <c r="E423" s="59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</row>
    <row r="424" spans="2:23" ht="15.75" customHeight="1">
      <c r="B424" s="51"/>
      <c r="C424" s="59"/>
      <c r="D424" s="59"/>
      <c r="E424" s="59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</row>
    <row r="425" spans="2:23" ht="15.75" customHeight="1">
      <c r="B425" s="51"/>
      <c r="C425" s="59"/>
      <c r="D425" s="59"/>
      <c r="E425" s="59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</row>
    <row r="426" spans="2:23" ht="15.75" customHeight="1">
      <c r="B426" s="51"/>
      <c r="C426" s="59"/>
      <c r="D426" s="59"/>
      <c r="E426" s="59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</row>
    <row r="427" spans="2:23" ht="15.75" customHeight="1">
      <c r="B427" s="51"/>
      <c r="C427" s="59"/>
      <c r="D427" s="59"/>
      <c r="E427" s="59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</row>
    <row r="428" spans="2:23" ht="15.75" customHeight="1">
      <c r="B428" s="51"/>
      <c r="C428" s="59"/>
      <c r="D428" s="59"/>
      <c r="E428" s="59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</row>
    <row r="429" spans="2:23" ht="15.75" customHeight="1">
      <c r="B429" s="51"/>
      <c r="C429" s="59"/>
      <c r="D429" s="59"/>
      <c r="E429" s="59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</row>
    <row r="430" spans="2:23" ht="15.75" customHeight="1">
      <c r="B430" s="51"/>
      <c r="C430" s="59"/>
      <c r="D430" s="59"/>
      <c r="E430" s="59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</row>
    <row r="431" spans="2:23" ht="15.75" customHeight="1">
      <c r="B431" s="51"/>
      <c r="C431" s="59"/>
      <c r="D431" s="59"/>
      <c r="E431" s="59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</row>
    <row r="432" spans="2:23" ht="15.75" customHeight="1">
      <c r="B432" s="51"/>
      <c r="C432" s="59"/>
      <c r="D432" s="59"/>
      <c r="E432" s="59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</row>
    <row r="433" spans="2:23" ht="15.75" customHeight="1">
      <c r="B433" s="51"/>
      <c r="C433" s="59"/>
      <c r="D433" s="59"/>
      <c r="E433" s="59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</row>
    <row r="434" spans="2:23" ht="15.75" customHeight="1">
      <c r="B434" s="51"/>
      <c r="C434" s="59"/>
      <c r="D434" s="59"/>
      <c r="E434" s="59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</row>
    <row r="435" spans="2:23" ht="15.75" customHeight="1">
      <c r="B435" s="51"/>
      <c r="C435" s="59"/>
      <c r="D435" s="59"/>
      <c r="E435" s="59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</row>
    <row r="436" spans="2:23" ht="15.75" customHeight="1">
      <c r="B436" s="51"/>
      <c r="C436" s="59"/>
      <c r="D436" s="59"/>
      <c r="E436" s="59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</row>
    <row r="437" spans="2:23" ht="15.75" customHeight="1">
      <c r="B437" s="51"/>
      <c r="C437" s="59"/>
      <c r="D437" s="59"/>
      <c r="E437" s="59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</row>
    <row r="438" spans="2:23" ht="15.75" customHeight="1">
      <c r="B438" s="51"/>
      <c r="C438" s="59"/>
      <c r="D438" s="59"/>
      <c r="E438" s="59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</row>
    <row r="439" spans="2:23" ht="15.75" customHeight="1">
      <c r="B439" s="51"/>
      <c r="C439" s="59"/>
      <c r="D439" s="59"/>
      <c r="E439" s="59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</row>
    <row r="440" spans="2:23" ht="15.75" customHeight="1">
      <c r="B440" s="51"/>
      <c r="C440" s="59"/>
      <c r="D440" s="59"/>
      <c r="E440" s="59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</row>
    <row r="441" spans="2:23" ht="15.75" customHeight="1">
      <c r="B441" s="51"/>
      <c r="C441" s="59"/>
      <c r="D441" s="59"/>
      <c r="E441" s="59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</row>
    <row r="442" spans="2:23" ht="15.75" customHeight="1">
      <c r="B442" s="51"/>
      <c r="C442" s="59"/>
      <c r="D442" s="59"/>
      <c r="E442" s="59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</row>
    <row r="443" spans="2:23" ht="15.75" customHeight="1">
      <c r="B443" s="51"/>
      <c r="C443" s="59"/>
      <c r="D443" s="59"/>
      <c r="E443" s="59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</row>
    <row r="444" spans="2:23" ht="15.75" customHeight="1">
      <c r="B444" s="51"/>
      <c r="C444" s="59"/>
      <c r="D444" s="59"/>
      <c r="E444" s="59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</row>
    <row r="445" spans="2:23" ht="15.75" customHeight="1">
      <c r="B445" s="51"/>
      <c r="C445" s="59"/>
      <c r="D445" s="59"/>
      <c r="E445" s="59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</row>
    <row r="446" spans="2:23" ht="15.75" customHeight="1">
      <c r="B446" s="51"/>
      <c r="C446" s="59"/>
      <c r="D446" s="59"/>
      <c r="E446" s="59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</row>
    <row r="447" spans="2:23" ht="15.75" customHeight="1">
      <c r="B447" s="51"/>
      <c r="C447" s="59"/>
      <c r="D447" s="59"/>
      <c r="E447" s="59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</row>
    <row r="448" spans="2:23" ht="15.75" customHeight="1">
      <c r="B448" s="51"/>
      <c r="C448" s="59"/>
      <c r="D448" s="59"/>
      <c r="E448" s="59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</row>
    <row r="449" spans="2:23" ht="15.75" customHeight="1">
      <c r="B449" s="51"/>
      <c r="C449" s="59"/>
      <c r="D449" s="59"/>
      <c r="E449" s="59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</row>
    <row r="450" spans="2:23" ht="15.75" customHeight="1">
      <c r="B450" s="51"/>
      <c r="C450" s="59"/>
      <c r="D450" s="59"/>
      <c r="E450" s="59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</row>
    <row r="451" spans="2:23" ht="15.75" customHeight="1">
      <c r="B451" s="51"/>
      <c r="C451" s="59"/>
      <c r="D451" s="59"/>
      <c r="E451" s="59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</row>
    <row r="452" spans="2:23" ht="15.75" customHeight="1">
      <c r="B452" s="51"/>
      <c r="C452" s="59"/>
      <c r="D452" s="59"/>
      <c r="E452" s="59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</row>
    <row r="453" spans="2:23" ht="15.75" customHeight="1">
      <c r="B453" s="51"/>
      <c r="C453" s="59"/>
      <c r="D453" s="59"/>
      <c r="E453" s="59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</row>
    <row r="454" spans="2:23" ht="15.75" customHeight="1">
      <c r="B454" s="51"/>
      <c r="C454" s="59"/>
      <c r="D454" s="59"/>
      <c r="E454" s="59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</row>
    <row r="455" spans="2:23" ht="15.75" customHeight="1">
      <c r="B455" s="51"/>
      <c r="C455" s="59"/>
      <c r="D455" s="59"/>
      <c r="E455" s="59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</row>
    <row r="456" spans="2:23" ht="15.75" customHeight="1">
      <c r="B456" s="51"/>
      <c r="C456" s="59"/>
      <c r="D456" s="59"/>
      <c r="E456" s="59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</row>
    <row r="457" spans="2:23" ht="15.75" customHeight="1">
      <c r="B457" s="51"/>
      <c r="C457" s="59"/>
      <c r="D457" s="59"/>
      <c r="E457" s="59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</row>
    <row r="458" spans="2:23" ht="15.75" customHeight="1">
      <c r="B458" s="51"/>
      <c r="C458" s="59"/>
      <c r="D458" s="59"/>
      <c r="E458" s="59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</row>
    <row r="459" spans="2:23" ht="15.75" customHeight="1">
      <c r="B459" s="51"/>
      <c r="C459" s="59"/>
      <c r="D459" s="59"/>
      <c r="E459" s="59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</row>
    <row r="460" spans="2:23" ht="15.75" customHeight="1">
      <c r="B460" s="51"/>
      <c r="C460" s="59"/>
      <c r="D460" s="59"/>
      <c r="E460" s="59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</row>
    <row r="461" spans="2:23" ht="15.75" customHeight="1">
      <c r="B461" s="51"/>
      <c r="C461" s="59"/>
      <c r="D461" s="59"/>
      <c r="E461" s="59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</row>
    <row r="462" spans="2:23" ht="15.75" customHeight="1">
      <c r="B462" s="51"/>
      <c r="C462" s="59"/>
      <c r="D462" s="59"/>
      <c r="E462" s="59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</row>
    <row r="463" spans="2:23" ht="15.75" customHeight="1">
      <c r="B463" s="51"/>
      <c r="C463" s="59"/>
      <c r="D463" s="59"/>
      <c r="E463" s="59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</row>
    <row r="464" spans="2:23" ht="15.75" customHeight="1">
      <c r="B464" s="51"/>
      <c r="C464" s="59"/>
      <c r="D464" s="59"/>
      <c r="E464" s="59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</row>
    <row r="465" spans="2:23" ht="15.75" customHeight="1">
      <c r="B465" s="51"/>
      <c r="C465" s="59"/>
      <c r="D465" s="59"/>
      <c r="E465" s="59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</row>
    <row r="466" spans="2:23" ht="15.75" customHeight="1">
      <c r="B466" s="51"/>
      <c r="C466" s="59"/>
      <c r="D466" s="59"/>
      <c r="E466" s="59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</row>
    <row r="467" spans="2:23" ht="15.75" customHeight="1">
      <c r="B467" s="51"/>
      <c r="C467" s="59"/>
      <c r="D467" s="59"/>
      <c r="E467" s="59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</row>
    <row r="468" spans="2:23" ht="15.75" customHeight="1">
      <c r="B468" s="51"/>
      <c r="C468" s="59"/>
      <c r="D468" s="59"/>
      <c r="E468" s="59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</row>
    <row r="469" spans="2:23" ht="15.75" customHeight="1">
      <c r="B469" s="51"/>
      <c r="C469" s="59"/>
      <c r="D469" s="59"/>
      <c r="E469" s="59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</row>
    <row r="470" spans="2:23" ht="15.75" customHeight="1">
      <c r="B470" s="51"/>
      <c r="C470" s="59"/>
      <c r="D470" s="59"/>
      <c r="E470" s="59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</row>
    <row r="471" spans="2:23" ht="15.75" customHeight="1">
      <c r="B471" s="51"/>
      <c r="C471" s="59"/>
      <c r="D471" s="59"/>
      <c r="E471" s="59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</row>
    <row r="472" spans="2:23" ht="15.75" customHeight="1">
      <c r="B472" s="51"/>
      <c r="C472" s="59"/>
      <c r="D472" s="59"/>
      <c r="E472" s="59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</row>
    <row r="473" spans="2:23" ht="15.75" customHeight="1">
      <c r="B473" s="51"/>
      <c r="C473" s="59"/>
      <c r="D473" s="59"/>
      <c r="E473" s="59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</row>
    <row r="474" spans="2:23" ht="15.75" customHeight="1">
      <c r="B474" s="51"/>
      <c r="C474" s="59"/>
      <c r="D474" s="59"/>
      <c r="E474" s="59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</row>
    <row r="475" spans="2:23" ht="15.75" customHeight="1">
      <c r="B475" s="51"/>
      <c r="C475" s="59"/>
      <c r="D475" s="59"/>
      <c r="E475" s="59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</row>
    <row r="476" spans="2:23" ht="15.75" customHeight="1">
      <c r="B476" s="51"/>
      <c r="C476" s="59"/>
      <c r="D476" s="59"/>
      <c r="E476" s="59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</row>
    <row r="477" spans="2:23" ht="15.75" customHeight="1">
      <c r="B477" s="51"/>
      <c r="C477" s="59"/>
      <c r="D477" s="59"/>
      <c r="E477" s="59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</row>
    <row r="478" spans="2:23" ht="15.75" customHeight="1">
      <c r="B478" s="51"/>
      <c r="C478" s="59"/>
      <c r="D478" s="59"/>
      <c r="E478" s="59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</row>
    <row r="479" spans="2:23" ht="15.75" customHeight="1">
      <c r="B479" s="51"/>
      <c r="C479" s="59"/>
      <c r="D479" s="59"/>
      <c r="E479" s="59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</row>
    <row r="480" spans="2:23" ht="15.75" customHeight="1">
      <c r="B480" s="51"/>
      <c r="C480" s="59"/>
      <c r="D480" s="59"/>
      <c r="E480" s="59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</row>
    <row r="481" spans="2:23" ht="15.75" customHeight="1">
      <c r="B481" s="51"/>
      <c r="C481" s="59"/>
      <c r="D481" s="59"/>
      <c r="E481" s="59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</row>
    <row r="482" spans="2:23" ht="15.75" customHeight="1">
      <c r="B482" s="51"/>
      <c r="C482" s="59"/>
      <c r="D482" s="59"/>
      <c r="E482" s="59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</row>
    <row r="483" spans="2:23" ht="15.75" customHeight="1">
      <c r="B483" s="51"/>
      <c r="C483" s="59"/>
      <c r="D483" s="59"/>
      <c r="E483" s="59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</row>
    <row r="484" spans="2:23" ht="15.75" customHeight="1">
      <c r="B484" s="51"/>
      <c r="C484" s="59"/>
      <c r="D484" s="59"/>
      <c r="E484" s="59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</row>
    <row r="485" spans="2:23" ht="15.75" customHeight="1">
      <c r="B485" s="51"/>
      <c r="C485" s="59"/>
      <c r="D485" s="59"/>
      <c r="E485" s="59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</row>
    <row r="486" spans="2:23" ht="15.75" customHeight="1">
      <c r="B486" s="51"/>
      <c r="C486" s="59"/>
      <c r="D486" s="59"/>
      <c r="E486" s="59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</row>
    <row r="487" spans="2:23" ht="15.75" customHeight="1">
      <c r="B487" s="51"/>
      <c r="C487" s="59"/>
      <c r="D487" s="59"/>
      <c r="E487" s="59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</row>
    <row r="488" spans="2:23" ht="15.75" customHeight="1">
      <c r="B488" s="51"/>
      <c r="C488" s="59"/>
      <c r="D488" s="59"/>
      <c r="E488" s="59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</row>
    <row r="489" spans="2:23" ht="15.75" customHeight="1">
      <c r="B489" s="51"/>
      <c r="C489" s="59"/>
      <c r="D489" s="59"/>
      <c r="E489" s="59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</row>
    <row r="490" spans="2:23" ht="15.75" customHeight="1">
      <c r="B490" s="51"/>
      <c r="C490" s="59"/>
      <c r="D490" s="59"/>
      <c r="E490" s="59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</row>
    <row r="491" spans="2:23" ht="15.75" customHeight="1">
      <c r="B491" s="51"/>
      <c r="C491" s="59"/>
      <c r="D491" s="59"/>
      <c r="E491" s="59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</row>
    <row r="492" spans="2:23" ht="15.75" customHeight="1">
      <c r="B492" s="51"/>
      <c r="C492" s="59"/>
      <c r="D492" s="59"/>
      <c r="E492" s="59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</row>
    <row r="493" spans="2:23" ht="15.75" customHeight="1">
      <c r="B493" s="51"/>
      <c r="C493" s="59"/>
      <c r="D493" s="59"/>
      <c r="E493" s="59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</row>
    <row r="494" spans="2:23" ht="15.75" customHeight="1">
      <c r="B494" s="51"/>
      <c r="C494" s="59"/>
      <c r="D494" s="59"/>
      <c r="E494" s="59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</row>
    <row r="495" spans="2:23" ht="15.75" customHeight="1">
      <c r="B495" s="51"/>
      <c r="C495" s="59"/>
      <c r="D495" s="59"/>
      <c r="E495" s="59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</row>
    <row r="496" spans="2:23" ht="15.75" customHeight="1">
      <c r="B496" s="51"/>
      <c r="C496" s="59"/>
      <c r="D496" s="59"/>
      <c r="E496" s="59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</row>
    <row r="497" spans="2:23" ht="15.75" customHeight="1">
      <c r="B497" s="51"/>
      <c r="C497" s="59"/>
      <c r="D497" s="59"/>
      <c r="E497" s="59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</row>
    <row r="498" spans="2:23" ht="15.75" customHeight="1">
      <c r="B498" s="51"/>
      <c r="C498" s="59"/>
      <c r="D498" s="59"/>
      <c r="E498" s="59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</row>
    <row r="499" spans="2:23" ht="15.75" customHeight="1">
      <c r="B499" s="51"/>
      <c r="C499" s="59"/>
      <c r="D499" s="59"/>
      <c r="E499" s="59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</row>
    <row r="500" spans="2:23" ht="15.75" customHeight="1">
      <c r="B500" s="51"/>
      <c r="C500" s="59"/>
      <c r="D500" s="59"/>
      <c r="E500" s="59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</row>
    <row r="501" spans="2:23" ht="15.75" customHeight="1">
      <c r="B501" s="51"/>
      <c r="C501" s="59"/>
      <c r="D501" s="59"/>
      <c r="E501" s="59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</row>
    <row r="502" spans="2:23" ht="15.75" customHeight="1">
      <c r="B502" s="51"/>
      <c r="C502" s="59"/>
      <c r="D502" s="59"/>
      <c r="E502" s="59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</row>
    <row r="503" spans="2:23" ht="15.75" customHeight="1">
      <c r="B503" s="51"/>
      <c r="C503" s="59"/>
      <c r="D503" s="59"/>
      <c r="E503" s="59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</row>
    <row r="504" spans="2:23" ht="15.75" customHeight="1">
      <c r="B504" s="51"/>
      <c r="C504" s="59"/>
      <c r="D504" s="59"/>
      <c r="E504" s="59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</row>
    <row r="505" spans="2:23" ht="15.75" customHeight="1">
      <c r="B505" s="51"/>
      <c r="C505" s="59"/>
      <c r="D505" s="59"/>
      <c r="E505" s="59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</row>
    <row r="506" spans="2:23" ht="15.75" customHeight="1">
      <c r="B506" s="51"/>
      <c r="C506" s="59"/>
      <c r="D506" s="59"/>
      <c r="E506" s="59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</row>
    <row r="507" spans="2:23" ht="15.75" customHeight="1">
      <c r="B507" s="51"/>
      <c r="C507" s="59"/>
      <c r="D507" s="59"/>
      <c r="E507" s="59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</row>
    <row r="508" spans="2:23" ht="15.75" customHeight="1">
      <c r="B508" s="51"/>
      <c r="C508" s="59"/>
      <c r="D508" s="59"/>
      <c r="E508" s="59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</row>
    <row r="509" spans="2:23" ht="15.75" customHeight="1">
      <c r="B509" s="51"/>
      <c r="C509" s="59"/>
      <c r="D509" s="59"/>
      <c r="E509" s="59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</row>
    <row r="510" spans="2:23" ht="15.75" customHeight="1">
      <c r="B510" s="51"/>
      <c r="C510" s="59"/>
      <c r="D510" s="59"/>
      <c r="E510" s="59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</row>
    <row r="511" spans="2:23" ht="15.75" customHeight="1">
      <c r="B511" s="51"/>
      <c r="C511" s="59"/>
      <c r="D511" s="59"/>
      <c r="E511" s="59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</row>
    <row r="512" spans="2:23" ht="15.75" customHeight="1">
      <c r="B512" s="51"/>
      <c r="C512" s="59"/>
      <c r="D512" s="59"/>
      <c r="E512" s="59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</row>
    <row r="513" spans="2:23" ht="15.75" customHeight="1">
      <c r="B513" s="51"/>
      <c r="C513" s="59"/>
      <c r="D513" s="59"/>
      <c r="E513" s="59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</row>
    <row r="514" spans="2:23" ht="15.75" customHeight="1">
      <c r="B514" s="51"/>
      <c r="C514" s="59"/>
      <c r="D514" s="59"/>
      <c r="E514" s="59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</row>
    <row r="515" spans="2:23" ht="15.75" customHeight="1">
      <c r="B515" s="51"/>
      <c r="C515" s="59"/>
      <c r="D515" s="59"/>
      <c r="E515" s="59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</row>
    <row r="516" spans="2:23" ht="15.75" customHeight="1">
      <c r="B516" s="51"/>
      <c r="C516" s="59"/>
      <c r="D516" s="59"/>
      <c r="E516" s="59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</row>
    <row r="517" spans="2:23" ht="15.75" customHeight="1">
      <c r="B517" s="51"/>
      <c r="C517" s="59"/>
      <c r="D517" s="59"/>
      <c r="E517" s="59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</row>
    <row r="518" spans="2:23" ht="15.75" customHeight="1">
      <c r="B518" s="51"/>
      <c r="C518" s="59"/>
      <c r="D518" s="59"/>
      <c r="E518" s="59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</row>
    <row r="519" spans="2:23" ht="15.75" customHeight="1">
      <c r="B519" s="51"/>
      <c r="C519" s="59"/>
      <c r="D519" s="59"/>
      <c r="E519" s="59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</row>
    <row r="520" spans="2:23" ht="15.75" customHeight="1">
      <c r="B520" s="51"/>
      <c r="C520" s="59"/>
      <c r="D520" s="59"/>
      <c r="E520" s="59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</row>
    <row r="521" spans="2:23" ht="15.75" customHeight="1">
      <c r="B521" s="51"/>
      <c r="C521" s="59"/>
      <c r="D521" s="59"/>
      <c r="E521" s="59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</row>
    <row r="522" spans="2:23" ht="15.75" customHeight="1">
      <c r="B522" s="51"/>
      <c r="C522" s="59"/>
      <c r="D522" s="59"/>
      <c r="E522" s="59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</row>
    <row r="523" spans="2:23" ht="15.75" customHeight="1">
      <c r="B523" s="51"/>
      <c r="C523" s="59"/>
      <c r="D523" s="59"/>
      <c r="E523" s="59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</row>
    <row r="524" spans="2:23" ht="15.75" customHeight="1">
      <c r="B524" s="51"/>
      <c r="C524" s="59"/>
      <c r="D524" s="59"/>
      <c r="E524" s="59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</row>
    <row r="525" spans="2:23" ht="15.75" customHeight="1">
      <c r="B525" s="51"/>
      <c r="C525" s="59"/>
      <c r="D525" s="59"/>
      <c r="E525" s="59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</row>
    <row r="526" spans="2:23" ht="15.75" customHeight="1">
      <c r="B526" s="51"/>
      <c r="C526" s="59"/>
      <c r="D526" s="59"/>
      <c r="E526" s="59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</row>
    <row r="527" spans="2:23" ht="15.75" customHeight="1">
      <c r="B527" s="51"/>
      <c r="C527" s="59"/>
      <c r="D527" s="59"/>
      <c r="E527" s="59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</row>
    <row r="528" spans="2:23" ht="15.75" customHeight="1">
      <c r="B528" s="51"/>
      <c r="C528" s="59"/>
      <c r="D528" s="59"/>
      <c r="E528" s="59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</row>
    <row r="529" spans="2:23" ht="15.75" customHeight="1">
      <c r="B529" s="51"/>
      <c r="C529" s="59"/>
      <c r="D529" s="59"/>
      <c r="E529" s="59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</row>
    <row r="530" spans="2:23" ht="15.75" customHeight="1">
      <c r="B530" s="51"/>
      <c r="C530" s="59"/>
      <c r="D530" s="59"/>
      <c r="E530" s="59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</row>
    <row r="531" spans="2:23" ht="15.75" customHeight="1">
      <c r="B531" s="51"/>
      <c r="C531" s="59"/>
      <c r="D531" s="59"/>
      <c r="E531" s="59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</row>
    <row r="532" spans="2:23" ht="15.75" customHeight="1">
      <c r="B532" s="51"/>
      <c r="C532" s="59"/>
      <c r="D532" s="59"/>
      <c r="E532" s="59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</row>
    <row r="533" spans="2:23" ht="15.75" customHeight="1">
      <c r="B533" s="51"/>
      <c r="C533" s="59"/>
      <c r="D533" s="59"/>
      <c r="E533" s="59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</row>
    <row r="534" spans="2:23" ht="15.75" customHeight="1">
      <c r="B534" s="51"/>
      <c r="C534" s="59"/>
      <c r="D534" s="59"/>
      <c r="E534" s="59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</row>
    <row r="535" spans="2:23" ht="15.75" customHeight="1">
      <c r="B535" s="51"/>
      <c r="C535" s="59"/>
      <c r="D535" s="59"/>
      <c r="E535" s="59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</row>
    <row r="536" spans="2:23" ht="15.75" customHeight="1">
      <c r="B536" s="51"/>
      <c r="C536" s="59"/>
      <c r="D536" s="59"/>
      <c r="E536" s="59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</row>
    <row r="537" spans="2:23" ht="15.75" customHeight="1">
      <c r="B537" s="51"/>
      <c r="C537" s="59"/>
      <c r="D537" s="59"/>
      <c r="E537" s="59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</row>
    <row r="538" spans="2:23" ht="15.75" customHeight="1">
      <c r="B538" s="51"/>
      <c r="C538" s="59"/>
      <c r="D538" s="59"/>
      <c r="E538" s="59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</row>
    <row r="539" spans="2:23" ht="15.75" customHeight="1">
      <c r="B539" s="51"/>
      <c r="C539" s="59"/>
      <c r="D539" s="59"/>
      <c r="E539" s="59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</row>
    <row r="540" spans="2:23" ht="15.75" customHeight="1">
      <c r="B540" s="51"/>
      <c r="C540" s="59"/>
      <c r="D540" s="59"/>
      <c r="E540" s="59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</row>
    <row r="541" spans="2:23" ht="15.75" customHeight="1">
      <c r="B541" s="51"/>
      <c r="C541" s="59"/>
      <c r="D541" s="59"/>
      <c r="E541" s="59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</row>
    <row r="542" spans="2:23" ht="15.75" customHeight="1">
      <c r="B542" s="51"/>
      <c r="C542" s="59"/>
      <c r="D542" s="59"/>
      <c r="E542" s="59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</row>
    <row r="543" spans="2:23" ht="15.75" customHeight="1">
      <c r="B543" s="51"/>
      <c r="C543" s="59"/>
      <c r="D543" s="59"/>
      <c r="E543" s="59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</row>
    <row r="544" spans="2:23" ht="15.75" customHeight="1">
      <c r="B544" s="51"/>
      <c r="C544" s="59"/>
      <c r="D544" s="59"/>
      <c r="E544" s="59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</row>
    <row r="545" spans="2:23" ht="15.75" customHeight="1">
      <c r="B545" s="51"/>
      <c r="C545" s="59"/>
      <c r="D545" s="59"/>
      <c r="E545" s="59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</row>
    <row r="546" spans="2:23" ht="15.75" customHeight="1">
      <c r="B546" s="51"/>
      <c r="C546" s="59"/>
      <c r="D546" s="59"/>
      <c r="E546" s="59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</row>
    <row r="547" spans="2:23" ht="15.75" customHeight="1">
      <c r="B547" s="51"/>
      <c r="C547" s="59"/>
      <c r="D547" s="59"/>
      <c r="E547" s="59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</row>
    <row r="548" spans="2:23" ht="15.75" customHeight="1">
      <c r="B548" s="51"/>
      <c r="C548" s="59"/>
      <c r="D548" s="59"/>
      <c r="E548" s="59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</row>
    <row r="549" spans="2:23" ht="15.75" customHeight="1">
      <c r="B549" s="51"/>
      <c r="C549" s="59"/>
      <c r="D549" s="59"/>
      <c r="E549" s="59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</row>
    <row r="550" spans="2:23" ht="15.75" customHeight="1">
      <c r="B550" s="51"/>
      <c r="C550" s="59"/>
      <c r="D550" s="59"/>
      <c r="E550" s="59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</row>
    <row r="551" spans="2:23" ht="15.75" customHeight="1">
      <c r="B551" s="51"/>
      <c r="C551" s="59"/>
      <c r="D551" s="59"/>
      <c r="E551" s="59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</row>
    <row r="552" spans="2:23" ht="15.75" customHeight="1">
      <c r="B552" s="51"/>
      <c r="C552" s="59"/>
      <c r="D552" s="59"/>
      <c r="E552" s="59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</row>
    <row r="553" spans="2:23" ht="15.75" customHeight="1">
      <c r="B553" s="51"/>
      <c r="C553" s="59"/>
      <c r="D553" s="59"/>
      <c r="E553" s="59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</row>
    <row r="554" spans="2:23" ht="15.75" customHeight="1">
      <c r="B554" s="51"/>
      <c r="C554" s="59"/>
      <c r="D554" s="59"/>
      <c r="E554" s="59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</row>
    <row r="555" spans="2:23" ht="15.75" customHeight="1">
      <c r="B555" s="51"/>
      <c r="C555" s="59"/>
      <c r="D555" s="59"/>
      <c r="E555" s="59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</row>
    <row r="556" spans="2:23" ht="15.75" customHeight="1">
      <c r="B556" s="51"/>
      <c r="C556" s="59"/>
      <c r="D556" s="59"/>
      <c r="E556" s="59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</row>
    <row r="557" spans="2:23" ht="15.75" customHeight="1">
      <c r="B557" s="51"/>
      <c r="C557" s="59"/>
      <c r="D557" s="59"/>
      <c r="E557" s="59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</row>
    <row r="558" spans="2:23" ht="15.75" customHeight="1">
      <c r="B558" s="51"/>
      <c r="C558" s="59"/>
      <c r="D558" s="59"/>
      <c r="E558" s="59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</row>
    <row r="559" spans="2:23" ht="15.75" customHeight="1">
      <c r="B559" s="51"/>
      <c r="C559" s="59"/>
      <c r="D559" s="59"/>
      <c r="E559" s="59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</row>
    <row r="560" spans="2:23" ht="15.75" customHeight="1">
      <c r="B560" s="51"/>
      <c r="C560" s="59"/>
      <c r="D560" s="59"/>
      <c r="E560" s="59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</row>
    <row r="561" spans="2:23" ht="15.75" customHeight="1">
      <c r="B561" s="51"/>
      <c r="C561" s="59"/>
      <c r="D561" s="59"/>
      <c r="E561" s="59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</row>
    <row r="562" spans="2:23" ht="15.75" customHeight="1">
      <c r="B562" s="51"/>
      <c r="C562" s="59"/>
      <c r="D562" s="59"/>
      <c r="E562" s="59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</row>
    <row r="563" spans="2:23" ht="15.75" customHeight="1">
      <c r="B563" s="51"/>
      <c r="C563" s="59"/>
      <c r="D563" s="59"/>
      <c r="E563" s="59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</row>
    <row r="564" spans="2:23" ht="15.75" customHeight="1">
      <c r="B564" s="51"/>
      <c r="C564" s="59"/>
      <c r="D564" s="59"/>
      <c r="E564" s="59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</row>
    <row r="565" spans="2:23" ht="15.75" customHeight="1">
      <c r="B565" s="51"/>
      <c r="C565" s="59"/>
      <c r="D565" s="59"/>
      <c r="E565" s="59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</row>
    <row r="566" spans="2:23" ht="15.75" customHeight="1">
      <c r="B566" s="51"/>
      <c r="C566" s="59"/>
      <c r="D566" s="59"/>
      <c r="E566" s="59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</row>
    <row r="567" spans="2:23" ht="15.75" customHeight="1">
      <c r="B567" s="51"/>
      <c r="C567" s="59"/>
      <c r="D567" s="59"/>
      <c r="E567" s="59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</row>
    <row r="568" spans="2:23" ht="15.75" customHeight="1">
      <c r="B568" s="51"/>
      <c r="C568" s="59"/>
      <c r="D568" s="59"/>
      <c r="E568" s="59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</row>
    <row r="569" spans="2:23" ht="15.75" customHeight="1">
      <c r="B569" s="51"/>
      <c r="C569" s="59"/>
      <c r="D569" s="59"/>
      <c r="E569" s="59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</row>
    <row r="570" spans="2:23" ht="15.75" customHeight="1">
      <c r="B570" s="51"/>
      <c r="C570" s="59"/>
      <c r="D570" s="59"/>
      <c r="E570" s="59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</row>
    <row r="571" spans="2:23" ht="15.75" customHeight="1">
      <c r="B571" s="51"/>
      <c r="C571" s="59"/>
      <c r="D571" s="59"/>
      <c r="E571" s="59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</row>
    <row r="572" spans="2:23" ht="15.75" customHeight="1">
      <c r="B572" s="51"/>
      <c r="C572" s="59"/>
      <c r="D572" s="59"/>
      <c r="E572" s="59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</row>
    <row r="573" spans="2:23" ht="15.75" customHeight="1">
      <c r="B573" s="51"/>
      <c r="C573" s="59"/>
      <c r="D573" s="59"/>
      <c r="E573" s="59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</row>
    <row r="574" spans="2:23" ht="15.75" customHeight="1">
      <c r="B574" s="51"/>
      <c r="C574" s="59"/>
      <c r="D574" s="59"/>
      <c r="E574" s="59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</row>
    <row r="575" spans="2:23" ht="15.75" customHeight="1">
      <c r="B575" s="51"/>
      <c r="C575" s="59"/>
      <c r="D575" s="59"/>
      <c r="E575" s="59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</row>
    <row r="576" spans="2:23" ht="15.75" customHeight="1">
      <c r="B576" s="51"/>
      <c r="C576" s="59"/>
      <c r="D576" s="59"/>
      <c r="E576" s="59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</row>
    <row r="577" spans="2:23" ht="15.75" customHeight="1">
      <c r="B577" s="51"/>
      <c r="C577" s="59"/>
      <c r="D577" s="59"/>
      <c r="E577" s="59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</row>
    <row r="578" spans="2:23" ht="15.75" customHeight="1">
      <c r="B578" s="51"/>
      <c r="C578" s="59"/>
      <c r="D578" s="59"/>
      <c r="E578" s="59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</row>
    <row r="579" spans="2:23" ht="15.75" customHeight="1">
      <c r="B579" s="51"/>
      <c r="C579" s="59"/>
      <c r="D579" s="59"/>
      <c r="E579" s="59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</row>
    <row r="580" spans="2:23" ht="15.75" customHeight="1">
      <c r="B580" s="51"/>
      <c r="C580" s="59"/>
      <c r="D580" s="59"/>
      <c r="E580" s="59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</row>
    <row r="581" spans="2:23" ht="15.75" customHeight="1">
      <c r="B581" s="51"/>
      <c r="C581" s="59"/>
      <c r="D581" s="59"/>
      <c r="E581" s="59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</row>
    <row r="582" spans="2:23" ht="15.75" customHeight="1">
      <c r="B582" s="51"/>
      <c r="C582" s="59"/>
      <c r="D582" s="59"/>
      <c r="E582" s="59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</row>
    <row r="583" spans="2:23" ht="15.75" customHeight="1">
      <c r="B583" s="51"/>
      <c r="C583" s="59"/>
      <c r="D583" s="59"/>
      <c r="E583" s="59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</row>
    <row r="584" spans="2:23" ht="15.75" customHeight="1">
      <c r="B584" s="51"/>
      <c r="C584" s="59"/>
      <c r="D584" s="59"/>
      <c r="E584" s="59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</row>
    <row r="585" spans="2:23" ht="15.75" customHeight="1">
      <c r="B585" s="51"/>
      <c r="C585" s="59"/>
      <c r="D585" s="59"/>
      <c r="E585" s="59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</row>
    <row r="586" spans="2:23" ht="15.75" customHeight="1">
      <c r="B586" s="51"/>
      <c r="C586" s="59"/>
      <c r="D586" s="59"/>
      <c r="E586" s="59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</row>
    <row r="587" spans="2:23" ht="15.75" customHeight="1">
      <c r="B587" s="51"/>
      <c r="C587" s="59"/>
      <c r="D587" s="59"/>
      <c r="E587" s="59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</row>
    <row r="588" spans="2:23" ht="15.75" customHeight="1">
      <c r="B588" s="51"/>
      <c r="C588" s="59"/>
      <c r="D588" s="59"/>
      <c r="E588" s="59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</row>
    <row r="589" spans="2:23" ht="15.75" customHeight="1">
      <c r="B589" s="51"/>
      <c r="C589" s="59"/>
      <c r="D589" s="59"/>
      <c r="E589" s="59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</row>
    <row r="590" spans="2:23" ht="15.75" customHeight="1">
      <c r="B590" s="51"/>
      <c r="C590" s="59"/>
      <c r="D590" s="59"/>
      <c r="E590" s="59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</row>
    <row r="591" spans="2:23" ht="15.75" customHeight="1">
      <c r="B591" s="51"/>
      <c r="C591" s="59"/>
      <c r="D591" s="59"/>
      <c r="E591" s="59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</row>
    <row r="592" spans="2:23" ht="15.75" customHeight="1">
      <c r="B592" s="51"/>
      <c r="C592" s="59"/>
      <c r="D592" s="59"/>
      <c r="E592" s="59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</row>
    <row r="593" spans="2:23" ht="15.75" customHeight="1">
      <c r="B593" s="51"/>
      <c r="C593" s="59"/>
      <c r="D593" s="59"/>
      <c r="E593" s="59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</row>
    <row r="594" spans="2:23" ht="15.75" customHeight="1">
      <c r="B594" s="51"/>
      <c r="C594" s="59"/>
      <c r="D594" s="59"/>
      <c r="E594" s="59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</row>
    <row r="595" spans="2:23" ht="15.75" customHeight="1">
      <c r="B595" s="51"/>
      <c r="C595" s="59"/>
      <c r="D595" s="59"/>
      <c r="E595" s="59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</row>
    <row r="596" spans="2:23" ht="15.75" customHeight="1">
      <c r="B596" s="51"/>
      <c r="C596" s="59"/>
      <c r="D596" s="59"/>
      <c r="E596" s="59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</row>
    <row r="597" spans="2:23" ht="15.75" customHeight="1">
      <c r="B597" s="51"/>
      <c r="C597" s="59"/>
      <c r="D597" s="59"/>
      <c r="E597" s="59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</row>
    <row r="598" spans="2:23" ht="15.75" customHeight="1">
      <c r="B598" s="51"/>
      <c r="C598" s="59"/>
      <c r="D598" s="59"/>
      <c r="E598" s="59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</row>
    <row r="599" spans="2:23" ht="15.75" customHeight="1">
      <c r="B599" s="51"/>
      <c r="C599" s="59"/>
      <c r="D599" s="59"/>
      <c r="E599" s="59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</row>
    <row r="600" spans="2:23" ht="15.75" customHeight="1">
      <c r="B600" s="51"/>
      <c r="C600" s="59"/>
      <c r="D600" s="59"/>
      <c r="E600" s="59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</row>
    <row r="601" spans="2:23" ht="15.75" customHeight="1">
      <c r="B601" s="51"/>
      <c r="C601" s="59"/>
      <c r="D601" s="59"/>
      <c r="E601" s="59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</row>
    <row r="602" spans="2:23" ht="15.75" customHeight="1">
      <c r="B602" s="51"/>
      <c r="C602" s="59"/>
      <c r="D602" s="59"/>
      <c r="E602" s="59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</row>
    <row r="603" spans="2:23" ht="15.75" customHeight="1">
      <c r="B603" s="51"/>
      <c r="C603" s="59"/>
      <c r="D603" s="59"/>
      <c r="E603" s="59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</row>
    <row r="604" spans="2:23" ht="15.75" customHeight="1">
      <c r="B604" s="51"/>
      <c r="C604" s="59"/>
      <c r="D604" s="59"/>
      <c r="E604" s="59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</row>
    <row r="605" spans="2:23" ht="15.75" customHeight="1">
      <c r="B605" s="51"/>
      <c r="C605" s="59"/>
      <c r="D605" s="59"/>
      <c r="E605" s="59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</row>
    <row r="606" spans="2:23" ht="15.75" customHeight="1">
      <c r="B606" s="51"/>
      <c r="C606" s="59"/>
      <c r="D606" s="59"/>
      <c r="E606" s="59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</row>
    <row r="607" spans="2:23" ht="15.75" customHeight="1">
      <c r="B607" s="51"/>
      <c r="C607" s="59"/>
      <c r="D607" s="59"/>
      <c r="E607" s="59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</row>
    <row r="608" spans="2:23" ht="15.75" customHeight="1">
      <c r="B608" s="51"/>
      <c r="C608" s="59"/>
      <c r="D608" s="59"/>
      <c r="E608" s="59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</row>
    <row r="609" spans="2:23" ht="15.75" customHeight="1">
      <c r="B609" s="51"/>
      <c r="C609" s="59"/>
      <c r="D609" s="59"/>
      <c r="E609" s="59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</row>
    <row r="610" spans="2:23" ht="15.75" customHeight="1">
      <c r="B610" s="51"/>
      <c r="C610" s="59"/>
      <c r="D610" s="59"/>
      <c r="E610" s="59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</row>
    <row r="611" spans="2:23" ht="15.75" customHeight="1">
      <c r="B611" s="51"/>
      <c r="C611" s="59"/>
      <c r="D611" s="59"/>
      <c r="E611" s="59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</row>
    <row r="612" spans="2:23" ht="15.75" customHeight="1">
      <c r="B612" s="51"/>
      <c r="C612" s="59"/>
      <c r="D612" s="59"/>
      <c r="E612" s="59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</row>
    <row r="613" spans="2:23" ht="15.75" customHeight="1">
      <c r="B613" s="51"/>
      <c r="C613" s="59"/>
      <c r="D613" s="59"/>
      <c r="E613" s="59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</row>
    <row r="614" spans="2:23" ht="15.75" customHeight="1">
      <c r="B614" s="51"/>
      <c r="C614" s="59"/>
      <c r="D614" s="59"/>
      <c r="E614" s="59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</row>
    <row r="615" spans="2:23" ht="15.75" customHeight="1">
      <c r="B615" s="51"/>
      <c r="C615" s="59"/>
      <c r="D615" s="59"/>
      <c r="E615" s="59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</row>
    <row r="616" spans="2:23" ht="15.75" customHeight="1">
      <c r="B616" s="51"/>
      <c r="C616" s="59"/>
      <c r="D616" s="59"/>
      <c r="E616" s="59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</row>
    <row r="617" spans="2:23" ht="15.75" customHeight="1">
      <c r="B617" s="51"/>
      <c r="C617" s="59"/>
      <c r="D617" s="59"/>
      <c r="E617" s="59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</row>
    <row r="618" spans="2:23" ht="15.75" customHeight="1">
      <c r="B618" s="51"/>
      <c r="C618" s="59"/>
      <c r="D618" s="59"/>
      <c r="E618" s="59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</row>
    <row r="619" spans="2:23" ht="15.75" customHeight="1">
      <c r="B619" s="51"/>
      <c r="C619" s="59"/>
      <c r="D619" s="59"/>
      <c r="E619" s="59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</row>
    <row r="620" spans="2:23" ht="15.75" customHeight="1">
      <c r="B620" s="51"/>
      <c r="C620" s="59"/>
      <c r="D620" s="59"/>
      <c r="E620" s="59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</row>
    <row r="621" spans="2:23" ht="15.75" customHeight="1">
      <c r="B621" s="51"/>
      <c r="C621" s="59"/>
      <c r="D621" s="59"/>
      <c r="E621" s="59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</row>
    <row r="622" spans="2:23" ht="15.75" customHeight="1">
      <c r="B622" s="51"/>
      <c r="C622" s="59"/>
      <c r="D622" s="59"/>
      <c r="E622" s="59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</row>
    <row r="623" spans="2:23" ht="15.75" customHeight="1">
      <c r="B623" s="51"/>
      <c r="C623" s="59"/>
      <c r="D623" s="59"/>
      <c r="E623" s="59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</row>
    <row r="624" spans="2:23" ht="15.75" customHeight="1">
      <c r="B624" s="51"/>
      <c r="C624" s="59"/>
      <c r="D624" s="59"/>
      <c r="E624" s="59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</row>
    <row r="625" spans="2:23" ht="15.75" customHeight="1">
      <c r="B625" s="51"/>
      <c r="C625" s="59"/>
      <c r="D625" s="59"/>
      <c r="E625" s="59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</row>
    <row r="626" spans="2:23" ht="15.75" customHeight="1">
      <c r="B626" s="51"/>
      <c r="C626" s="59"/>
      <c r="D626" s="59"/>
      <c r="E626" s="59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</row>
    <row r="627" spans="2:23" ht="15.75" customHeight="1">
      <c r="B627" s="51"/>
      <c r="C627" s="59"/>
      <c r="D627" s="59"/>
      <c r="E627" s="59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</row>
    <row r="628" spans="2:23" ht="15.75" customHeight="1">
      <c r="B628" s="51"/>
      <c r="C628" s="59"/>
      <c r="D628" s="59"/>
      <c r="E628" s="59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</row>
    <row r="629" spans="2:23" ht="15.75" customHeight="1">
      <c r="B629" s="51"/>
      <c r="C629" s="59"/>
      <c r="D629" s="59"/>
      <c r="E629" s="59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</row>
    <row r="630" spans="2:23" ht="15.75" customHeight="1">
      <c r="B630" s="51"/>
      <c r="C630" s="59"/>
      <c r="D630" s="59"/>
      <c r="E630" s="59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</row>
    <row r="631" spans="2:23" ht="15.75" customHeight="1">
      <c r="B631" s="51"/>
      <c r="C631" s="59"/>
      <c r="D631" s="59"/>
      <c r="E631" s="59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</row>
    <row r="632" spans="2:23" ht="15.75" customHeight="1">
      <c r="B632" s="51"/>
      <c r="C632" s="59"/>
      <c r="D632" s="59"/>
      <c r="E632" s="59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</row>
    <row r="633" spans="2:23" ht="15.75" customHeight="1">
      <c r="B633" s="51"/>
      <c r="C633" s="59"/>
      <c r="D633" s="59"/>
      <c r="E633" s="59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</row>
    <row r="634" spans="2:23" ht="15.75" customHeight="1">
      <c r="B634" s="51"/>
      <c r="C634" s="59"/>
      <c r="D634" s="59"/>
      <c r="E634" s="59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</row>
    <row r="635" spans="2:23" ht="15.75" customHeight="1">
      <c r="B635" s="51"/>
      <c r="C635" s="59"/>
      <c r="D635" s="59"/>
      <c r="E635" s="59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</row>
    <row r="636" spans="2:23" ht="15.75" customHeight="1">
      <c r="B636" s="51"/>
      <c r="C636" s="59"/>
      <c r="D636" s="59"/>
      <c r="E636" s="59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</row>
    <row r="637" spans="2:23" ht="15.75" customHeight="1">
      <c r="B637" s="51"/>
      <c r="C637" s="59"/>
      <c r="D637" s="59"/>
      <c r="E637" s="59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</row>
    <row r="638" spans="2:23" ht="15.75" customHeight="1">
      <c r="B638" s="51"/>
      <c r="C638" s="59"/>
      <c r="D638" s="59"/>
      <c r="E638" s="59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</row>
    <row r="639" spans="2:23" ht="15.75" customHeight="1">
      <c r="B639" s="51"/>
      <c r="C639" s="59"/>
      <c r="D639" s="59"/>
      <c r="E639" s="59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</row>
    <row r="640" spans="2:23" ht="15.75" customHeight="1">
      <c r="B640" s="51"/>
      <c r="C640" s="59"/>
      <c r="D640" s="59"/>
      <c r="E640" s="59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</row>
    <row r="641" spans="2:23" ht="15.75" customHeight="1">
      <c r="B641" s="51"/>
      <c r="C641" s="59"/>
      <c r="D641" s="59"/>
      <c r="E641" s="59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</row>
    <row r="642" spans="2:23" ht="15.75" customHeight="1">
      <c r="B642" s="51"/>
      <c r="C642" s="59"/>
      <c r="D642" s="59"/>
      <c r="E642" s="59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</row>
    <row r="643" spans="2:23" ht="15.75" customHeight="1">
      <c r="B643" s="51"/>
      <c r="C643" s="59"/>
      <c r="D643" s="59"/>
      <c r="E643" s="59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</row>
    <row r="644" spans="2:23" ht="15.75" customHeight="1">
      <c r="B644" s="51"/>
      <c r="C644" s="59"/>
      <c r="D644" s="59"/>
      <c r="E644" s="59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</row>
    <row r="645" spans="2:23" ht="15.75" customHeight="1">
      <c r="B645" s="51"/>
      <c r="C645" s="59"/>
      <c r="D645" s="59"/>
      <c r="E645" s="59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</row>
    <row r="646" spans="2:23" ht="15.75" customHeight="1">
      <c r="B646" s="51"/>
      <c r="C646" s="59"/>
      <c r="D646" s="59"/>
      <c r="E646" s="59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</row>
    <row r="647" spans="2:23" ht="15.75" customHeight="1">
      <c r="B647" s="51"/>
      <c r="C647" s="59"/>
      <c r="D647" s="59"/>
      <c r="E647" s="59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</row>
    <row r="648" spans="2:23" ht="15.75" customHeight="1">
      <c r="B648" s="51"/>
      <c r="C648" s="59"/>
      <c r="D648" s="59"/>
      <c r="E648" s="59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</row>
    <row r="649" spans="2:23" ht="15.75" customHeight="1">
      <c r="B649" s="51"/>
      <c r="C649" s="59"/>
      <c r="D649" s="59"/>
      <c r="E649" s="59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</row>
    <row r="650" spans="2:23" ht="15.75" customHeight="1">
      <c r="B650" s="51"/>
      <c r="C650" s="59"/>
      <c r="D650" s="59"/>
      <c r="E650" s="59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</row>
    <row r="651" spans="2:23" ht="15.75" customHeight="1">
      <c r="B651" s="51"/>
      <c r="C651" s="59"/>
      <c r="D651" s="59"/>
      <c r="E651" s="59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</row>
    <row r="652" spans="2:23" ht="15.75" customHeight="1">
      <c r="B652" s="51"/>
      <c r="C652" s="59"/>
      <c r="D652" s="59"/>
      <c r="E652" s="59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</row>
    <row r="653" spans="2:23" ht="15.75" customHeight="1">
      <c r="B653" s="51"/>
      <c r="C653" s="59"/>
      <c r="D653" s="59"/>
      <c r="E653" s="59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</row>
    <row r="654" spans="2:23" ht="15.75" customHeight="1">
      <c r="B654" s="51"/>
      <c r="C654" s="59"/>
      <c r="D654" s="59"/>
      <c r="E654" s="59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</row>
    <row r="655" spans="2:23" ht="15.75" customHeight="1">
      <c r="B655" s="51"/>
      <c r="C655" s="59"/>
      <c r="D655" s="59"/>
      <c r="E655" s="59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</row>
    <row r="656" spans="2:23" ht="15.75" customHeight="1">
      <c r="B656" s="51"/>
      <c r="C656" s="59"/>
      <c r="D656" s="59"/>
      <c r="E656" s="59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</row>
    <row r="657" spans="2:23" ht="15.75" customHeight="1">
      <c r="B657" s="51"/>
      <c r="C657" s="59"/>
      <c r="D657" s="59"/>
      <c r="E657" s="59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</row>
    <row r="658" spans="2:23" ht="15.75" customHeight="1">
      <c r="B658" s="51"/>
      <c r="C658" s="59"/>
      <c r="D658" s="59"/>
      <c r="E658" s="59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</row>
    <row r="659" spans="2:23" ht="15.75" customHeight="1">
      <c r="B659" s="51"/>
      <c r="C659" s="59"/>
      <c r="D659" s="59"/>
      <c r="E659" s="59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</row>
    <row r="660" spans="2:23" ht="15.75" customHeight="1">
      <c r="B660" s="51"/>
      <c r="C660" s="59"/>
      <c r="D660" s="59"/>
      <c r="E660" s="59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</row>
    <row r="661" spans="2:23" ht="15.75" customHeight="1">
      <c r="B661" s="51"/>
      <c r="C661" s="59"/>
      <c r="D661" s="59"/>
      <c r="E661" s="59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</row>
    <row r="662" spans="2:23" ht="15.75" customHeight="1">
      <c r="B662" s="51"/>
      <c r="C662" s="59"/>
      <c r="D662" s="59"/>
      <c r="E662" s="59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</row>
    <row r="663" spans="2:23" ht="15.75" customHeight="1">
      <c r="B663" s="51"/>
      <c r="C663" s="59"/>
      <c r="D663" s="59"/>
      <c r="E663" s="59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</row>
    <row r="664" spans="2:23" ht="15.75" customHeight="1">
      <c r="B664" s="51"/>
      <c r="C664" s="59"/>
      <c r="D664" s="59"/>
      <c r="E664" s="59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</row>
    <row r="665" spans="2:23" ht="15.75" customHeight="1">
      <c r="B665" s="51"/>
      <c r="C665" s="59"/>
      <c r="D665" s="59"/>
      <c r="E665" s="59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</row>
    <row r="666" spans="2:23" ht="15.75" customHeight="1">
      <c r="B666" s="51"/>
      <c r="C666" s="59"/>
      <c r="D666" s="59"/>
      <c r="E666" s="59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</row>
    <row r="667" spans="2:23" ht="15.75" customHeight="1">
      <c r="B667" s="51"/>
      <c r="C667" s="59"/>
      <c r="D667" s="59"/>
      <c r="E667" s="59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</row>
    <row r="668" spans="2:23" ht="15.75" customHeight="1">
      <c r="B668" s="51"/>
      <c r="C668" s="59"/>
      <c r="D668" s="59"/>
      <c r="E668" s="59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</row>
    <row r="669" spans="2:23" ht="15.75" customHeight="1">
      <c r="B669" s="51"/>
      <c r="C669" s="59"/>
      <c r="D669" s="59"/>
      <c r="E669" s="59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</row>
    <row r="670" spans="2:23" ht="15.75" customHeight="1">
      <c r="B670" s="51"/>
      <c r="C670" s="59"/>
      <c r="D670" s="59"/>
      <c r="E670" s="59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</row>
    <row r="671" spans="2:23" ht="15.75" customHeight="1">
      <c r="B671" s="51"/>
      <c r="C671" s="59"/>
      <c r="D671" s="59"/>
      <c r="E671" s="59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</row>
    <row r="672" spans="2:23" ht="15.75" customHeight="1">
      <c r="B672" s="51"/>
      <c r="C672" s="59"/>
      <c r="D672" s="59"/>
      <c r="E672" s="59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</row>
    <row r="673" spans="2:23" ht="15.75" customHeight="1">
      <c r="B673" s="51"/>
      <c r="C673" s="59"/>
      <c r="D673" s="59"/>
      <c r="E673" s="59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</row>
    <row r="674" spans="2:23" ht="15.75" customHeight="1">
      <c r="B674" s="51"/>
      <c r="C674" s="59"/>
      <c r="D674" s="59"/>
      <c r="E674" s="59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</row>
    <row r="675" spans="2:23" ht="15.75" customHeight="1">
      <c r="B675" s="51"/>
      <c r="C675" s="59"/>
      <c r="D675" s="59"/>
      <c r="E675" s="59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</row>
    <row r="676" spans="2:23" ht="15.75" customHeight="1">
      <c r="B676" s="51"/>
      <c r="C676" s="59"/>
      <c r="D676" s="59"/>
      <c r="E676" s="59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</row>
    <row r="677" spans="2:23" ht="15.75" customHeight="1">
      <c r="B677" s="51"/>
      <c r="C677" s="59"/>
      <c r="D677" s="59"/>
      <c r="E677" s="59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</row>
    <row r="678" spans="2:23" ht="15.75" customHeight="1">
      <c r="B678" s="51"/>
      <c r="C678" s="59"/>
      <c r="D678" s="59"/>
      <c r="E678" s="59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</row>
    <row r="679" spans="2:23" ht="15.75" customHeight="1">
      <c r="B679" s="51"/>
      <c r="C679" s="59"/>
      <c r="D679" s="59"/>
      <c r="E679" s="59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</row>
    <row r="680" spans="2:23" ht="15.75" customHeight="1">
      <c r="B680" s="51"/>
      <c r="C680" s="59"/>
      <c r="D680" s="59"/>
      <c r="E680" s="59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</row>
    <row r="681" spans="2:23" ht="15.75" customHeight="1">
      <c r="B681" s="51"/>
      <c r="C681" s="59"/>
      <c r="D681" s="59"/>
      <c r="E681" s="59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</row>
    <row r="682" spans="2:23" ht="15.75" customHeight="1">
      <c r="B682" s="51"/>
      <c r="C682" s="59"/>
      <c r="D682" s="59"/>
      <c r="E682" s="59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</row>
    <row r="683" spans="2:23" ht="15.75" customHeight="1">
      <c r="B683" s="51"/>
      <c r="C683" s="59"/>
      <c r="D683" s="59"/>
      <c r="E683" s="59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</row>
    <row r="684" spans="2:23" ht="15.75" customHeight="1">
      <c r="B684" s="51"/>
      <c r="C684" s="59"/>
      <c r="D684" s="59"/>
      <c r="E684" s="59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</row>
    <row r="685" spans="2:23" ht="15.75" customHeight="1">
      <c r="B685" s="51"/>
      <c r="C685" s="59"/>
      <c r="D685" s="59"/>
      <c r="E685" s="59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</row>
    <row r="686" spans="2:23" ht="15.75" customHeight="1">
      <c r="B686" s="51"/>
      <c r="C686" s="59"/>
      <c r="D686" s="59"/>
      <c r="E686" s="59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</row>
    <row r="687" spans="2:23" ht="15.75" customHeight="1">
      <c r="B687" s="51"/>
      <c r="C687" s="59"/>
      <c r="D687" s="59"/>
      <c r="E687" s="59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</row>
    <row r="688" spans="2:23" ht="15.75" customHeight="1">
      <c r="B688" s="51"/>
      <c r="C688" s="59"/>
      <c r="D688" s="59"/>
      <c r="E688" s="59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</row>
    <row r="689" spans="2:23" ht="15.75" customHeight="1">
      <c r="B689" s="51"/>
      <c r="C689" s="59"/>
      <c r="D689" s="59"/>
      <c r="E689" s="59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</row>
    <row r="690" spans="2:23" ht="15.75" customHeight="1">
      <c r="B690" s="51"/>
      <c r="C690" s="59"/>
      <c r="D690" s="59"/>
      <c r="E690" s="59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</row>
    <row r="691" spans="2:23" ht="15.75" customHeight="1">
      <c r="B691" s="51"/>
      <c r="C691" s="59"/>
      <c r="D691" s="59"/>
      <c r="E691" s="59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</row>
    <row r="692" spans="2:23" ht="15.75" customHeight="1">
      <c r="B692" s="51"/>
      <c r="C692" s="59"/>
      <c r="D692" s="59"/>
      <c r="E692" s="59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</row>
    <row r="693" spans="2:23" ht="15.75" customHeight="1">
      <c r="B693" s="51"/>
      <c r="C693" s="59"/>
      <c r="D693" s="59"/>
      <c r="E693" s="59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</row>
    <row r="694" spans="2:23" ht="15.75" customHeight="1">
      <c r="B694" s="51"/>
      <c r="C694" s="59"/>
      <c r="D694" s="59"/>
      <c r="E694" s="59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</row>
    <row r="695" spans="2:23" ht="15.75" customHeight="1">
      <c r="B695" s="51"/>
      <c r="C695" s="59"/>
      <c r="D695" s="59"/>
      <c r="E695" s="59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</row>
    <row r="696" spans="2:23" ht="15.75" customHeight="1">
      <c r="B696" s="51"/>
      <c r="C696" s="59"/>
      <c r="D696" s="59"/>
      <c r="E696" s="59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</row>
    <row r="697" spans="2:23" ht="15.75" customHeight="1">
      <c r="B697" s="51"/>
      <c r="C697" s="59"/>
      <c r="D697" s="59"/>
      <c r="E697" s="59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</row>
    <row r="698" spans="2:23" ht="15.75" customHeight="1">
      <c r="B698" s="51"/>
      <c r="C698" s="59"/>
      <c r="D698" s="59"/>
      <c r="E698" s="59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</row>
    <row r="699" spans="2:23" ht="15.75" customHeight="1">
      <c r="B699" s="51"/>
      <c r="C699" s="59"/>
      <c r="D699" s="59"/>
      <c r="E699" s="59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</row>
    <row r="700" spans="2:23" ht="15.75" customHeight="1">
      <c r="B700" s="51"/>
      <c r="C700" s="59"/>
      <c r="D700" s="59"/>
      <c r="E700" s="59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</row>
    <row r="701" spans="2:23" ht="15.75" customHeight="1">
      <c r="B701" s="51"/>
      <c r="C701" s="59"/>
      <c r="D701" s="59"/>
      <c r="E701" s="59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</row>
    <row r="702" spans="2:23" ht="15.75" customHeight="1">
      <c r="B702" s="51"/>
      <c r="C702" s="59"/>
      <c r="D702" s="59"/>
      <c r="E702" s="59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</row>
    <row r="703" spans="2:23" ht="15.75" customHeight="1">
      <c r="B703" s="51"/>
      <c r="C703" s="59"/>
      <c r="D703" s="59"/>
      <c r="E703" s="59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</row>
    <row r="704" spans="2:23" ht="15.75" customHeight="1">
      <c r="B704" s="51"/>
      <c r="C704" s="59"/>
      <c r="D704" s="59"/>
      <c r="E704" s="59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</row>
    <row r="705" spans="2:23" ht="15.75" customHeight="1">
      <c r="B705" s="51"/>
      <c r="C705" s="59"/>
      <c r="D705" s="59"/>
      <c r="E705" s="59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</row>
    <row r="706" spans="2:23" ht="15.75" customHeight="1">
      <c r="B706" s="51"/>
      <c r="C706" s="59"/>
      <c r="D706" s="59"/>
      <c r="E706" s="59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</row>
    <row r="707" spans="2:23" ht="15.75" customHeight="1">
      <c r="B707" s="51"/>
      <c r="C707" s="59"/>
      <c r="D707" s="59"/>
      <c r="E707" s="59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</row>
    <row r="708" spans="2:23" ht="15.75" customHeight="1">
      <c r="B708" s="51"/>
      <c r="C708" s="59"/>
      <c r="D708" s="59"/>
      <c r="E708" s="59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</row>
    <row r="709" spans="2:23" ht="15.75" customHeight="1">
      <c r="B709" s="51"/>
      <c r="C709" s="59"/>
      <c r="D709" s="59"/>
      <c r="E709" s="59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</row>
    <row r="710" spans="2:23" ht="15.75" customHeight="1">
      <c r="B710" s="51"/>
      <c r="C710" s="59"/>
      <c r="D710" s="59"/>
      <c r="E710" s="59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</row>
    <row r="711" spans="2:23" ht="15.75" customHeight="1">
      <c r="B711" s="51"/>
      <c r="C711" s="59"/>
      <c r="D711" s="59"/>
      <c r="E711" s="59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</row>
    <row r="712" spans="2:23" ht="15.75" customHeight="1">
      <c r="B712" s="51"/>
      <c r="C712" s="59"/>
      <c r="D712" s="59"/>
      <c r="E712" s="59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</row>
    <row r="713" spans="2:23" ht="15.75" customHeight="1">
      <c r="B713" s="51"/>
      <c r="C713" s="59"/>
      <c r="D713" s="59"/>
      <c r="E713" s="59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</row>
    <row r="714" spans="2:23" ht="15.75" customHeight="1">
      <c r="B714" s="51"/>
      <c r="C714" s="59"/>
      <c r="D714" s="59"/>
      <c r="E714" s="59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</row>
    <row r="715" spans="2:23" ht="15.75" customHeight="1">
      <c r="B715" s="51"/>
      <c r="C715" s="59"/>
      <c r="D715" s="59"/>
      <c r="E715" s="59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</row>
    <row r="716" spans="2:23" ht="15.75" customHeight="1">
      <c r="B716" s="51"/>
      <c r="C716" s="59"/>
      <c r="D716" s="59"/>
      <c r="E716" s="59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</row>
    <row r="717" spans="2:23" ht="15.75" customHeight="1">
      <c r="B717" s="51"/>
      <c r="C717" s="59"/>
      <c r="D717" s="59"/>
      <c r="E717" s="59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</row>
    <row r="718" spans="2:23" ht="15.75" customHeight="1">
      <c r="B718" s="51"/>
      <c r="C718" s="59"/>
      <c r="D718" s="59"/>
      <c r="E718" s="59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</row>
    <row r="719" spans="2:23" ht="15.75" customHeight="1">
      <c r="B719" s="51"/>
      <c r="C719" s="59"/>
      <c r="D719" s="59"/>
      <c r="E719" s="59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</row>
    <row r="720" spans="2:23" ht="15.75" customHeight="1">
      <c r="B720" s="51"/>
      <c r="C720" s="59"/>
      <c r="D720" s="59"/>
      <c r="E720" s="59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</row>
    <row r="721" spans="2:23" ht="15.75" customHeight="1">
      <c r="B721" s="51"/>
      <c r="C721" s="59"/>
      <c r="D721" s="59"/>
      <c r="E721" s="59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</row>
    <row r="722" spans="2:23" ht="15.75" customHeight="1">
      <c r="B722" s="51"/>
      <c r="C722" s="59"/>
      <c r="D722" s="59"/>
      <c r="E722" s="59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</row>
    <row r="723" spans="2:23" ht="15.75" customHeight="1">
      <c r="B723" s="51"/>
      <c r="C723" s="59"/>
      <c r="D723" s="59"/>
      <c r="E723" s="59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</row>
    <row r="724" spans="2:23" ht="15.75" customHeight="1">
      <c r="B724" s="51"/>
      <c r="C724" s="59"/>
      <c r="D724" s="59"/>
      <c r="E724" s="59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</row>
    <row r="725" spans="2:23" ht="15.75" customHeight="1">
      <c r="B725" s="51"/>
      <c r="C725" s="59"/>
      <c r="D725" s="59"/>
      <c r="E725" s="59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</row>
    <row r="726" spans="2:23" ht="15.75" customHeight="1">
      <c r="B726" s="51"/>
      <c r="C726" s="59"/>
      <c r="D726" s="59"/>
      <c r="E726" s="59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</row>
    <row r="727" spans="2:23" ht="15.75" customHeight="1">
      <c r="B727" s="51"/>
      <c r="C727" s="59"/>
      <c r="D727" s="59"/>
      <c r="E727" s="59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</row>
    <row r="728" spans="2:23" ht="15.75" customHeight="1">
      <c r="B728" s="51"/>
      <c r="C728" s="59"/>
      <c r="D728" s="59"/>
      <c r="E728" s="59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</row>
    <row r="729" spans="2:23" ht="15.75" customHeight="1">
      <c r="B729" s="51"/>
      <c r="C729" s="59"/>
      <c r="D729" s="59"/>
      <c r="E729" s="59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</row>
    <row r="730" spans="2:23" ht="15.75" customHeight="1">
      <c r="B730" s="51"/>
      <c r="C730" s="59"/>
      <c r="D730" s="59"/>
      <c r="E730" s="59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</row>
    <row r="731" spans="2:23" ht="15.75" customHeight="1">
      <c r="B731" s="51"/>
      <c r="C731" s="59"/>
      <c r="D731" s="59"/>
      <c r="E731" s="59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</row>
    <row r="732" spans="2:23" ht="15.75" customHeight="1">
      <c r="B732" s="51"/>
      <c r="C732" s="59"/>
      <c r="D732" s="59"/>
      <c r="E732" s="59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</row>
    <row r="733" spans="2:23" ht="15.75" customHeight="1">
      <c r="B733" s="51"/>
      <c r="C733" s="59"/>
      <c r="D733" s="59"/>
      <c r="E733" s="59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</row>
    <row r="734" spans="2:23" ht="15.75" customHeight="1">
      <c r="B734" s="51"/>
      <c r="C734" s="59"/>
      <c r="D734" s="59"/>
      <c r="E734" s="59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</row>
    <row r="735" spans="2:23" ht="15.75" customHeight="1">
      <c r="B735" s="51"/>
      <c r="C735" s="59"/>
      <c r="D735" s="59"/>
      <c r="E735" s="59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</row>
    <row r="736" spans="2:23" ht="15.75" customHeight="1">
      <c r="B736" s="51"/>
      <c r="C736" s="59"/>
      <c r="D736" s="59"/>
      <c r="E736" s="59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</row>
    <row r="737" spans="2:23" ht="15.75" customHeight="1">
      <c r="B737" s="51"/>
      <c r="C737" s="59"/>
      <c r="D737" s="59"/>
      <c r="E737" s="59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</row>
    <row r="738" spans="2:23" ht="15.75" customHeight="1">
      <c r="B738" s="51"/>
      <c r="C738" s="59"/>
      <c r="D738" s="59"/>
      <c r="E738" s="59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</row>
    <row r="739" spans="2:23" ht="15.75" customHeight="1">
      <c r="B739" s="51"/>
      <c r="C739" s="59"/>
      <c r="D739" s="59"/>
      <c r="E739" s="59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</row>
    <row r="740" spans="2:23" ht="15.75" customHeight="1">
      <c r="B740" s="51"/>
      <c r="C740" s="59"/>
      <c r="D740" s="59"/>
      <c r="E740" s="59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</row>
    <row r="741" spans="2:23" ht="15.75" customHeight="1">
      <c r="B741" s="51"/>
      <c r="C741" s="59"/>
      <c r="D741" s="59"/>
      <c r="E741" s="59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</row>
    <row r="742" spans="2:23" ht="15.75" customHeight="1">
      <c r="B742" s="51"/>
      <c r="C742" s="59"/>
      <c r="D742" s="59"/>
      <c r="E742" s="59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</row>
    <row r="743" spans="2:23" ht="15.75" customHeight="1">
      <c r="B743" s="51"/>
      <c r="C743" s="59"/>
      <c r="D743" s="59"/>
      <c r="E743" s="59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</row>
    <row r="744" spans="2:23" ht="15.75" customHeight="1">
      <c r="B744" s="51"/>
      <c r="C744" s="59"/>
      <c r="D744" s="59"/>
      <c r="E744" s="59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</row>
    <row r="745" spans="2:23" ht="15.75" customHeight="1">
      <c r="B745" s="51"/>
      <c r="C745" s="59"/>
      <c r="D745" s="59"/>
      <c r="E745" s="59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</row>
    <row r="746" spans="2:23" ht="15.75" customHeight="1">
      <c r="B746" s="51"/>
      <c r="C746" s="59"/>
      <c r="D746" s="59"/>
      <c r="E746" s="59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</row>
    <row r="747" spans="2:23" ht="15.75" customHeight="1">
      <c r="B747" s="51"/>
      <c r="C747" s="59"/>
      <c r="D747" s="59"/>
      <c r="E747" s="59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</row>
    <row r="748" spans="2:23" ht="15.75" customHeight="1">
      <c r="B748" s="51"/>
      <c r="C748" s="59"/>
      <c r="D748" s="59"/>
      <c r="E748" s="59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</row>
    <row r="749" spans="2:23" ht="15.75" customHeight="1">
      <c r="B749" s="51"/>
      <c r="C749" s="59"/>
      <c r="D749" s="59"/>
      <c r="E749" s="59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</row>
    <row r="750" spans="2:23" ht="15.75" customHeight="1">
      <c r="B750" s="51"/>
      <c r="C750" s="59"/>
      <c r="D750" s="59"/>
      <c r="E750" s="59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</row>
    <row r="751" spans="2:23" ht="15.75" customHeight="1">
      <c r="B751" s="51"/>
      <c r="C751" s="59"/>
      <c r="D751" s="59"/>
      <c r="E751" s="59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</row>
    <row r="752" spans="2:23" ht="15.75" customHeight="1">
      <c r="B752" s="51"/>
      <c r="C752" s="59"/>
      <c r="D752" s="59"/>
      <c r="E752" s="59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</row>
    <row r="753" spans="2:23" ht="15.75" customHeight="1">
      <c r="B753" s="51"/>
      <c r="C753" s="59"/>
      <c r="D753" s="59"/>
      <c r="E753" s="59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</row>
    <row r="754" spans="2:23" ht="15.75" customHeight="1">
      <c r="B754" s="51"/>
      <c r="C754" s="59"/>
      <c r="D754" s="59"/>
      <c r="E754" s="59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</row>
    <row r="755" spans="2:23" ht="15.75" customHeight="1">
      <c r="B755" s="51"/>
      <c r="C755" s="59"/>
      <c r="D755" s="59"/>
      <c r="E755" s="59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</row>
    <row r="756" spans="2:23" ht="15.75" customHeight="1">
      <c r="B756" s="51"/>
      <c r="C756" s="59"/>
      <c r="D756" s="59"/>
      <c r="E756" s="59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</row>
    <row r="757" spans="2:23" ht="15.75" customHeight="1">
      <c r="B757" s="51"/>
      <c r="C757" s="59"/>
      <c r="D757" s="59"/>
      <c r="E757" s="59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</row>
    <row r="758" spans="2:23" ht="15.75" customHeight="1">
      <c r="B758" s="51"/>
      <c r="C758" s="59"/>
      <c r="D758" s="59"/>
      <c r="E758" s="59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</row>
    <row r="759" spans="2:23" ht="15.75" customHeight="1">
      <c r="B759" s="51"/>
      <c r="C759" s="59"/>
      <c r="D759" s="59"/>
      <c r="E759" s="59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</row>
    <row r="760" spans="2:23" ht="15.75" customHeight="1">
      <c r="B760" s="51"/>
      <c r="C760" s="59"/>
      <c r="D760" s="59"/>
      <c r="E760" s="59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</row>
    <row r="761" spans="2:23" ht="15.75" customHeight="1">
      <c r="B761" s="51"/>
      <c r="C761" s="59"/>
      <c r="D761" s="59"/>
      <c r="E761" s="59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</row>
    <row r="762" spans="2:23" ht="15.75" customHeight="1">
      <c r="B762" s="51"/>
      <c r="C762" s="59"/>
      <c r="D762" s="59"/>
      <c r="E762" s="59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</row>
    <row r="763" spans="2:23" ht="15.75" customHeight="1">
      <c r="B763" s="51"/>
      <c r="C763" s="59"/>
      <c r="D763" s="59"/>
      <c r="E763" s="59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</row>
    <row r="764" spans="2:23" ht="15.75" customHeight="1">
      <c r="B764" s="51"/>
      <c r="C764" s="59"/>
      <c r="D764" s="59"/>
      <c r="E764" s="59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</row>
    <row r="765" spans="2:23" ht="15.75" customHeight="1">
      <c r="B765" s="51"/>
      <c r="C765" s="59"/>
      <c r="D765" s="59"/>
      <c r="E765" s="59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</row>
    <row r="766" spans="2:23" ht="15.75" customHeight="1">
      <c r="B766" s="51"/>
      <c r="C766" s="59"/>
      <c r="D766" s="59"/>
      <c r="E766" s="59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</row>
    <row r="767" spans="2:23" ht="15.75" customHeight="1">
      <c r="B767" s="51"/>
      <c r="C767" s="59"/>
      <c r="D767" s="59"/>
      <c r="E767" s="59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</row>
    <row r="768" spans="2:23" ht="15.75" customHeight="1">
      <c r="B768" s="51"/>
      <c r="C768" s="59"/>
      <c r="D768" s="59"/>
      <c r="E768" s="59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</row>
    <row r="769" spans="2:23" ht="15.75" customHeight="1">
      <c r="B769" s="51"/>
      <c r="C769" s="59"/>
      <c r="D769" s="59"/>
      <c r="E769" s="59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</row>
    <row r="770" spans="2:23" ht="15.75" customHeight="1">
      <c r="B770" s="51"/>
      <c r="C770" s="59"/>
      <c r="D770" s="59"/>
      <c r="E770" s="59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</row>
    <row r="771" spans="2:23" ht="15.75" customHeight="1">
      <c r="B771" s="51"/>
      <c r="C771" s="59"/>
      <c r="D771" s="59"/>
      <c r="E771" s="59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</row>
    <row r="772" spans="2:23" ht="15.75" customHeight="1">
      <c r="B772" s="51"/>
      <c r="C772" s="59"/>
      <c r="D772" s="59"/>
      <c r="E772" s="59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</row>
    <row r="773" spans="2:23" ht="15.75" customHeight="1">
      <c r="B773" s="51"/>
      <c r="C773" s="59"/>
      <c r="D773" s="59"/>
      <c r="E773" s="59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</row>
    <row r="774" spans="2:23" ht="15.75" customHeight="1">
      <c r="B774" s="51"/>
      <c r="C774" s="59"/>
      <c r="D774" s="59"/>
      <c r="E774" s="59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</row>
    <row r="775" spans="2:23" ht="15.75" customHeight="1">
      <c r="B775" s="51"/>
      <c r="C775" s="59"/>
      <c r="D775" s="59"/>
      <c r="E775" s="59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</row>
    <row r="776" spans="2:23" ht="15.75" customHeight="1">
      <c r="B776" s="51"/>
      <c r="C776" s="59"/>
      <c r="D776" s="59"/>
      <c r="E776" s="59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</row>
    <row r="777" spans="2:23" ht="15.75" customHeight="1">
      <c r="B777" s="51"/>
      <c r="C777" s="59"/>
      <c r="D777" s="59"/>
      <c r="E777" s="59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</row>
    <row r="778" spans="2:23" ht="15.75" customHeight="1">
      <c r="B778" s="51"/>
      <c r="C778" s="59"/>
      <c r="D778" s="59"/>
      <c r="E778" s="59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</row>
    <row r="779" spans="2:23" ht="15.75" customHeight="1">
      <c r="B779" s="51"/>
      <c r="C779" s="59"/>
      <c r="D779" s="59"/>
      <c r="E779" s="59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</row>
    <row r="780" spans="2:23" ht="15.75" customHeight="1">
      <c r="B780" s="51"/>
      <c r="C780" s="59"/>
      <c r="D780" s="59"/>
      <c r="E780" s="59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</row>
    <row r="781" spans="2:23" ht="15.75" customHeight="1">
      <c r="B781" s="51"/>
      <c r="C781" s="59"/>
      <c r="D781" s="59"/>
      <c r="E781" s="59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</row>
    <row r="782" spans="2:23" ht="15.75" customHeight="1">
      <c r="B782" s="51"/>
      <c r="C782" s="59"/>
      <c r="D782" s="59"/>
      <c r="E782" s="59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</row>
    <row r="783" spans="2:23" ht="15.75" customHeight="1">
      <c r="B783" s="51"/>
      <c r="C783" s="59"/>
      <c r="D783" s="59"/>
      <c r="E783" s="59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</row>
    <row r="784" spans="2:23" ht="15.75" customHeight="1">
      <c r="B784" s="51"/>
      <c r="C784" s="59"/>
      <c r="D784" s="59"/>
      <c r="E784" s="59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</row>
    <row r="785" spans="2:23" ht="15.75" customHeight="1">
      <c r="B785" s="51"/>
      <c r="C785" s="59"/>
      <c r="D785" s="59"/>
      <c r="E785" s="59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</row>
    <row r="786" spans="2:23" ht="15.75" customHeight="1">
      <c r="B786" s="51"/>
      <c r="C786" s="59"/>
      <c r="D786" s="59"/>
      <c r="E786" s="59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</row>
    <row r="787" spans="2:23" ht="15.75" customHeight="1">
      <c r="B787" s="51"/>
      <c r="C787" s="59"/>
      <c r="D787" s="59"/>
      <c r="E787" s="59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</row>
    <row r="788" spans="2:23" ht="15.75" customHeight="1">
      <c r="B788" s="51"/>
      <c r="C788" s="59"/>
      <c r="D788" s="59"/>
      <c r="E788" s="59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</row>
    <row r="789" spans="2:23" ht="15.75" customHeight="1">
      <c r="B789" s="51"/>
      <c r="C789" s="59"/>
      <c r="D789" s="59"/>
      <c r="E789" s="59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</row>
    <row r="790" spans="2:23" ht="15.75" customHeight="1">
      <c r="B790" s="51"/>
      <c r="C790" s="59"/>
      <c r="D790" s="59"/>
      <c r="E790" s="59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</row>
    <row r="791" spans="2:23" ht="15.75" customHeight="1">
      <c r="B791" s="51"/>
      <c r="C791" s="59"/>
      <c r="D791" s="59"/>
      <c r="E791" s="59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</row>
    <row r="792" spans="2:23" ht="15.75" customHeight="1">
      <c r="B792" s="51"/>
      <c r="C792" s="59"/>
      <c r="D792" s="59"/>
      <c r="E792" s="59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</row>
    <row r="793" spans="2:23" ht="15.75" customHeight="1">
      <c r="B793" s="51"/>
      <c r="C793" s="59"/>
      <c r="D793" s="59"/>
      <c r="E793" s="59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</row>
    <row r="794" spans="2:23" ht="15.75" customHeight="1">
      <c r="B794" s="51"/>
      <c r="C794" s="59"/>
      <c r="D794" s="59"/>
      <c r="E794" s="59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</row>
    <row r="795" spans="2:23" ht="15.75" customHeight="1">
      <c r="B795" s="51"/>
      <c r="C795" s="59"/>
      <c r="D795" s="59"/>
      <c r="E795" s="59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</row>
    <row r="796" spans="2:23" ht="15.75" customHeight="1">
      <c r="B796" s="51"/>
      <c r="C796" s="59"/>
      <c r="D796" s="59"/>
      <c r="E796" s="59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</row>
    <row r="797" spans="2:23" ht="15.75" customHeight="1">
      <c r="B797" s="51"/>
      <c r="C797" s="59"/>
      <c r="D797" s="59"/>
      <c r="E797" s="59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</row>
    <row r="798" spans="2:23" ht="15.75" customHeight="1">
      <c r="B798" s="51"/>
      <c r="C798" s="59"/>
      <c r="D798" s="59"/>
      <c r="E798" s="59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</row>
    <row r="799" spans="2:23" ht="15.75" customHeight="1">
      <c r="B799" s="51"/>
      <c r="C799" s="59"/>
      <c r="D799" s="59"/>
      <c r="E799" s="59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</row>
    <row r="800" spans="2:23" ht="15.75" customHeight="1">
      <c r="B800" s="51"/>
      <c r="C800" s="59"/>
      <c r="D800" s="59"/>
      <c r="E800" s="59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</row>
    <row r="801" spans="2:23" ht="15.75" customHeight="1">
      <c r="B801" s="51"/>
      <c r="C801" s="59"/>
      <c r="D801" s="59"/>
      <c r="E801" s="59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</row>
    <row r="802" spans="2:23" ht="15.75" customHeight="1">
      <c r="B802" s="51"/>
      <c r="C802" s="59"/>
      <c r="D802" s="59"/>
      <c r="E802" s="59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</row>
    <row r="803" spans="2:23" ht="15.75" customHeight="1">
      <c r="B803" s="51"/>
      <c r="C803" s="59"/>
      <c r="D803" s="59"/>
      <c r="E803" s="59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</row>
    <row r="804" spans="2:23" ht="15.75" customHeight="1">
      <c r="B804" s="51"/>
      <c r="C804" s="59"/>
      <c r="D804" s="59"/>
      <c r="E804" s="59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</row>
    <row r="805" spans="2:23" ht="15.75" customHeight="1">
      <c r="B805" s="51"/>
      <c r="C805" s="59"/>
      <c r="D805" s="59"/>
      <c r="E805" s="59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</row>
    <row r="806" spans="2:23" ht="15.75" customHeight="1">
      <c r="B806" s="51"/>
      <c r="C806" s="59"/>
      <c r="D806" s="59"/>
      <c r="E806" s="59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</row>
    <row r="807" spans="2:23" ht="15.75" customHeight="1">
      <c r="B807" s="51"/>
      <c r="C807" s="59"/>
      <c r="D807" s="59"/>
      <c r="E807" s="59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</row>
    <row r="808" spans="2:23" ht="15.75" customHeight="1">
      <c r="B808" s="51"/>
      <c r="C808" s="59"/>
      <c r="D808" s="59"/>
      <c r="E808" s="59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</row>
    <row r="809" spans="2:23" ht="15.75" customHeight="1">
      <c r="B809" s="51"/>
      <c r="C809" s="59"/>
      <c r="D809" s="59"/>
      <c r="E809" s="59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</row>
    <row r="810" spans="2:23" ht="15.75" customHeight="1">
      <c r="B810" s="51"/>
      <c r="C810" s="59"/>
      <c r="D810" s="59"/>
      <c r="E810" s="59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</row>
    <row r="811" spans="2:23" ht="15.75" customHeight="1">
      <c r="B811" s="51"/>
      <c r="C811" s="59"/>
      <c r="D811" s="59"/>
      <c r="E811" s="59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</row>
    <row r="812" spans="2:23" ht="15.75" customHeight="1">
      <c r="B812" s="51"/>
      <c r="C812" s="59"/>
      <c r="D812" s="59"/>
      <c r="E812" s="59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</row>
    <row r="813" spans="2:23" ht="15.75" customHeight="1">
      <c r="B813" s="51"/>
      <c r="C813" s="59"/>
      <c r="D813" s="59"/>
      <c r="E813" s="59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</row>
    <row r="814" spans="2:23" ht="15.75" customHeight="1">
      <c r="B814" s="51"/>
      <c r="C814" s="59"/>
      <c r="D814" s="59"/>
      <c r="E814" s="59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</row>
    <row r="815" spans="2:23" ht="15.75" customHeight="1">
      <c r="B815" s="51"/>
      <c r="C815" s="59"/>
      <c r="D815" s="59"/>
      <c r="E815" s="59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</row>
    <row r="816" spans="2:23" ht="15.75" customHeight="1">
      <c r="B816" s="51"/>
      <c r="C816" s="59"/>
      <c r="D816" s="59"/>
      <c r="E816" s="59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</row>
    <row r="817" spans="2:23" ht="15.75" customHeight="1">
      <c r="B817" s="51"/>
      <c r="C817" s="59"/>
      <c r="D817" s="59"/>
      <c r="E817" s="59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</row>
    <row r="818" spans="2:23" ht="15.75" customHeight="1">
      <c r="B818" s="51"/>
      <c r="C818" s="59"/>
      <c r="D818" s="59"/>
      <c r="E818" s="59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</row>
    <row r="819" spans="2:23" ht="15.75" customHeight="1">
      <c r="B819" s="51"/>
      <c r="C819" s="59"/>
      <c r="D819" s="59"/>
      <c r="E819" s="59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</row>
    <row r="820" spans="2:23" ht="15.75" customHeight="1">
      <c r="B820" s="51"/>
      <c r="C820" s="59"/>
      <c r="D820" s="59"/>
      <c r="E820" s="59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</row>
    <row r="821" spans="2:23" ht="15.75" customHeight="1">
      <c r="B821" s="51"/>
      <c r="C821" s="59"/>
      <c r="D821" s="59"/>
      <c r="E821" s="59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</row>
    <row r="822" spans="2:23" ht="15.75" customHeight="1">
      <c r="B822" s="51"/>
      <c r="C822" s="59"/>
      <c r="D822" s="59"/>
      <c r="E822" s="59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</row>
    <row r="823" spans="2:23" ht="15.75" customHeight="1">
      <c r="B823" s="51"/>
      <c r="C823" s="59"/>
      <c r="D823" s="59"/>
      <c r="E823" s="59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</row>
    <row r="824" spans="2:23" ht="15.75" customHeight="1">
      <c r="B824" s="51"/>
      <c r="C824" s="59"/>
      <c r="D824" s="59"/>
      <c r="E824" s="59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</row>
    <row r="825" spans="2:23" ht="15.75" customHeight="1">
      <c r="B825" s="51"/>
      <c r="C825" s="59"/>
      <c r="D825" s="59"/>
      <c r="E825" s="59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</row>
    <row r="826" spans="2:23" ht="15.75" customHeight="1">
      <c r="B826" s="51"/>
      <c r="C826" s="59"/>
      <c r="D826" s="59"/>
      <c r="E826" s="59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</row>
    <row r="827" spans="2:23" ht="15.75" customHeight="1">
      <c r="B827" s="51"/>
      <c r="C827" s="59"/>
      <c r="D827" s="59"/>
      <c r="E827" s="59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</row>
    <row r="828" spans="2:23" ht="15.75" customHeight="1">
      <c r="B828" s="51"/>
      <c r="C828" s="59"/>
      <c r="D828" s="59"/>
      <c r="E828" s="59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</row>
    <row r="829" spans="2:23" ht="15.75" customHeight="1">
      <c r="B829" s="51"/>
      <c r="C829" s="59"/>
      <c r="D829" s="59"/>
      <c r="E829" s="59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</row>
    <row r="830" spans="2:23" ht="15.75" customHeight="1">
      <c r="B830" s="51"/>
      <c r="C830" s="59"/>
      <c r="D830" s="59"/>
      <c r="E830" s="59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</row>
    <row r="831" spans="2:23" ht="15.75" customHeight="1">
      <c r="B831" s="51"/>
      <c r="C831" s="59"/>
      <c r="D831" s="59"/>
      <c r="E831" s="59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</row>
    <row r="832" spans="2:23" ht="15.75" customHeight="1">
      <c r="B832" s="51"/>
      <c r="C832" s="59"/>
      <c r="D832" s="59"/>
      <c r="E832" s="59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</row>
    <row r="833" spans="2:23" ht="15.75" customHeight="1">
      <c r="B833" s="51"/>
      <c r="C833" s="59"/>
      <c r="D833" s="59"/>
      <c r="E833" s="59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</row>
    <row r="834" spans="2:23" ht="15.75" customHeight="1">
      <c r="B834" s="51"/>
      <c r="C834" s="59"/>
      <c r="D834" s="59"/>
      <c r="E834" s="59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</row>
    <row r="835" spans="2:23" ht="15.75" customHeight="1">
      <c r="B835" s="51"/>
      <c r="C835" s="59"/>
      <c r="D835" s="59"/>
      <c r="E835" s="59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</row>
    <row r="836" spans="2:23" ht="15.75" customHeight="1">
      <c r="B836" s="51"/>
      <c r="C836" s="59"/>
      <c r="D836" s="59"/>
      <c r="E836" s="59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</row>
    <row r="837" spans="2:23" ht="15.75" customHeight="1">
      <c r="B837" s="51"/>
      <c r="C837" s="59"/>
      <c r="D837" s="59"/>
      <c r="E837" s="59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</row>
    <row r="838" spans="2:23" ht="15.75" customHeight="1">
      <c r="B838" s="51"/>
      <c r="C838" s="59"/>
      <c r="D838" s="59"/>
      <c r="E838" s="59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</row>
    <row r="839" spans="2:23" ht="15.75" customHeight="1">
      <c r="B839" s="51"/>
      <c r="C839" s="59"/>
      <c r="D839" s="59"/>
      <c r="E839" s="59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</row>
    <row r="840" spans="2:23" ht="15.75" customHeight="1">
      <c r="B840" s="51"/>
      <c r="C840" s="59"/>
      <c r="D840" s="59"/>
      <c r="E840" s="59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</row>
    <row r="841" spans="2:23" ht="15.75" customHeight="1">
      <c r="B841" s="51"/>
      <c r="C841" s="59"/>
      <c r="D841" s="59"/>
      <c r="E841" s="59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</row>
    <row r="842" spans="2:23" ht="15.75" customHeight="1">
      <c r="B842" s="51"/>
      <c r="C842" s="59"/>
      <c r="D842" s="59"/>
      <c r="E842" s="59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</row>
    <row r="843" spans="2:23" ht="15.75" customHeight="1">
      <c r="B843" s="51"/>
      <c r="C843" s="59"/>
      <c r="D843" s="59"/>
      <c r="E843" s="59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</row>
    <row r="844" spans="2:23" ht="15.75" customHeight="1">
      <c r="B844" s="51"/>
      <c r="C844" s="59"/>
      <c r="D844" s="59"/>
      <c r="E844" s="59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</row>
    <row r="845" spans="2:23" ht="15.75" customHeight="1">
      <c r="B845" s="51"/>
      <c r="C845" s="59"/>
      <c r="D845" s="59"/>
      <c r="E845" s="59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</row>
    <row r="846" spans="2:23" ht="15.75" customHeight="1">
      <c r="B846" s="51"/>
      <c r="C846" s="59"/>
      <c r="D846" s="59"/>
      <c r="E846" s="59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</row>
    <row r="847" spans="2:23" ht="15.75" customHeight="1">
      <c r="B847" s="51"/>
      <c r="C847" s="59"/>
      <c r="D847" s="59"/>
      <c r="E847" s="59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</row>
    <row r="848" spans="2:23" ht="15.75" customHeight="1">
      <c r="B848" s="51"/>
      <c r="C848" s="59"/>
      <c r="D848" s="59"/>
      <c r="E848" s="59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</row>
    <row r="849" spans="2:23" ht="15.75" customHeight="1">
      <c r="B849" s="51"/>
      <c r="C849" s="59"/>
      <c r="D849" s="59"/>
      <c r="E849" s="59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</row>
    <row r="850" spans="2:23" ht="15.75" customHeight="1">
      <c r="B850" s="51"/>
      <c r="C850" s="59"/>
      <c r="D850" s="59"/>
      <c r="E850" s="59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</row>
    <row r="851" spans="2:23" ht="15.75" customHeight="1">
      <c r="B851" s="51"/>
      <c r="C851" s="59"/>
      <c r="D851" s="59"/>
      <c r="E851" s="59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</row>
    <row r="852" spans="2:23" ht="15.75" customHeight="1">
      <c r="B852" s="51"/>
      <c r="C852" s="59"/>
      <c r="D852" s="59"/>
      <c r="E852" s="59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</row>
    <row r="853" spans="2:23" ht="15.75" customHeight="1">
      <c r="B853" s="51"/>
      <c r="C853" s="59"/>
      <c r="D853" s="59"/>
      <c r="E853" s="59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</row>
    <row r="854" spans="2:23" ht="15.75" customHeight="1">
      <c r="B854" s="51"/>
      <c r="C854" s="59"/>
      <c r="D854" s="59"/>
      <c r="E854" s="59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</row>
    <row r="855" spans="2:23" ht="15.75" customHeight="1">
      <c r="B855" s="51"/>
      <c r="C855" s="59"/>
      <c r="D855" s="59"/>
      <c r="E855" s="59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</row>
    <row r="856" spans="2:23" ht="15.75" customHeight="1">
      <c r="B856" s="51"/>
      <c r="C856" s="59"/>
      <c r="D856" s="59"/>
      <c r="E856" s="59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</row>
    <row r="857" spans="2:23" ht="15.75" customHeight="1">
      <c r="B857" s="51"/>
      <c r="C857" s="59"/>
      <c r="D857" s="59"/>
      <c r="E857" s="59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</row>
    <row r="858" spans="2:23" ht="15.75" customHeight="1">
      <c r="B858" s="51"/>
      <c r="C858" s="59"/>
      <c r="D858" s="59"/>
      <c r="E858" s="59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</row>
    <row r="859" spans="2:23" ht="15.75" customHeight="1">
      <c r="B859" s="51"/>
      <c r="C859" s="59"/>
      <c r="D859" s="59"/>
      <c r="E859" s="59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</row>
    <row r="860" spans="2:23" ht="15.75" customHeight="1">
      <c r="B860" s="51"/>
      <c r="C860" s="59"/>
      <c r="D860" s="59"/>
      <c r="E860" s="59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</row>
    <row r="861" spans="2:23" ht="15.75" customHeight="1">
      <c r="B861" s="51"/>
      <c r="C861" s="59"/>
      <c r="D861" s="59"/>
      <c r="E861" s="59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</row>
    <row r="862" spans="2:23" ht="15.75" customHeight="1">
      <c r="B862" s="51"/>
      <c r="C862" s="59"/>
      <c r="D862" s="59"/>
      <c r="E862" s="59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</row>
    <row r="863" spans="2:23" ht="15.75" customHeight="1">
      <c r="B863" s="51"/>
      <c r="C863" s="59"/>
      <c r="D863" s="59"/>
      <c r="E863" s="59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</row>
    <row r="864" spans="2:23" ht="15.75" customHeight="1">
      <c r="B864" s="51"/>
      <c r="C864" s="59"/>
      <c r="D864" s="59"/>
      <c r="E864" s="59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</row>
    <row r="865" spans="2:23" ht="15.75" customHeight="1">
      <c r="B865" s="51"/>
      <c r="C865" s="59"/>
      <c r="D865" s="59"/>
      <c r="E865" s="59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</row>
    <row r="866" spans="2:23" ht="15.75" customHeight="1">
      <c r="B866" s="51"/>
      <c r="C866" s="59"/>
      <c r="D866" s="59"/>
      <c r="E866" s="59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</row>
    <row r="867" spans="2:23" ht="15.75" customHeight="1">
      <c r="B867" s="51"/>
      <c r="C867" s="59"/>
      <c r="D867" s="59"/>
      <c r="E867" s="59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</row>
    <row r="868" spans="2:23" ht="15.75" customHeight="1">
      <c r="B868" s="51"/>
      <c r="C868" s="59"/>
      <c r="D868" s="59"/>
      <c r="E868" s="59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</row>
    <row r="869" spans="2:23" ht="15.75" customHeight="1">
      <c r="B869" s="51"/>
      <c r="C869" s="59"/>
      <c r="D869" s="59"/>
      <c r="E869" s="59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</row>
    <row r="870" spans="2:23" ht="15.75" customHeight="1">
      <c r="B870" s="51"/>
      <c r="C870" s="59"/>
      <c r="D870" s="59"/>
      <c r="E870" s="59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</row>
    <row r="871" spans="2:23" ht="15.75" customHeight="1">
      <c r="B871" s="51"/>
      <c r="C871" s="59"/>
      <c r="D871" s="59"/>
      <c r="E871" s="59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</row>
    <row r="872" spans="2:23" ht="15.75" customHeight="1">
      <c r="B872" s="51"/>
      <c r="C872" s="59"/>
      <c r="D872" s="59"/>
      <c r="E872" s="59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</row>
    <row r="873" spans="2:23" ht="15.75" customHeight="1">
      <c r="B873" s="51"/>
      <c r="C873" s="59"/>
      <c r="D873" s="59"/>
      <c r="E873" s="59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</row>
    <row r="874" spans="2:23" ht="15.75" customHeight="1">
      <c r="B874" s="51"/>
      <c r="C874" s="59"/>
      <c r="D874" s="59"/>
      <c r="E874" s="59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</row>
    <row r="875" spans="2:23" ht="15.75" customHeight="1">
      <c r="B875" s="51"/>
      <c r="C875" s="59"/>
      <c r="D875" s="59"/>
      <c r="E875" s="59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</row>
    <row r="876" spans="2:23" ht="15.75" customHeight="1">
      <c r="B876" s="51"/>
      <c r="C876" s="59"/>
      <c r="D876" s="59"/>
      <c r="E876" s="59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</row>
    <row r="877" spans="2:23" ht="15.75" customHeight="1">
      <c r="B877" s="51"/>
      <c r="C877" s="59"/>
      <c r="D877" s="59"/>
      <c r="E877" s="59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</row>
    <row r="878" spans="2:23" ht="15.75" customHeight="1">
      <c r="B878" s="51"/>
      <c r="C878" s="59"/>
      <c r="D878" s="59"/>
      <c r="E878" s="59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</row>
    <row r="879" spans="2:23" ht="15.75" customHeight="1">
      <c r="B879" s="51"/>
      <c r="C879" s="59"/>
      <c r="D879" s="59"/>
      <c r="E879" s="59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</row>
    <row r="880" spans="2:23" ht="15.75" customHeight="1">
      <c r="B880" s="51"/>
      <c r="C880" s="59"/>
      <c r="D880" s="59"/>
      <c r="E880" s="59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</row>
    <row r="881" spans="2:23" ht="15.75" customHeight="1">
      <c r="B881" s="51"/>
      <c r="C881" s="59"/>
      <c r="D881" s="59"/>
      <c r="E881" s="59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</row>
    <row r="882" spans="2:23" ht="15.75" customHeight="1">
      <c r="B882" s="51"/>
      <c r="C882" s="59"/>
      <c r="D882" s="59"/>
      <c r="E882" s="59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</row>
    <row r="883" spans="2:23" ht="15.75" customHeight="1">
      <c r="B883" s="51"/>
      <c r="C883" s="59"/>
      <c r="D883" s="59"/>
      <c r="E883" s="59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</row>
    <row r="884" spans="2:23" ht="15.75" customHeight="1">
      <c r="B884" s="51"/>
      <c r="C884" s="59"/>
      <c r="D884" s="59"/>
      <c r="E884" s="59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</row>
    <row r="885" spans="2:23" ht="15.75" customHeight="1">
      <c r="B885" s="51"/>
      <c r="C885" s="59"/>
      <c r="D885" s="59"/>
      <c r="E885" s="59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</row>
    <row r="886" spans="2:23" ht="15.75" customHeight="1">
      <c r="B886" s="51"/>
      <c r="C886" s="59"/>
      <c r="D886" s="59"/>
      <c r="E886" s="59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</row>
    <row r="887" spans="2:23" ht="15.75" customHeight="1">
      <c r="B887" s="51"/>
      <c r="C887" s="59"/>
      <c r="D887" s="59"/>
      <c r="E887" s="59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</row>
    <row r="888" spans="2:23" ht="15.75" customHeight="1">
      <c r="B888" s="51"/>
      <c r="C888" s="59"/>
      <c r="D888" s="59"/>
      <c r="E888" s="59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</row>
    <row r="889" spans="2:23" ht="15.75" customHeight="1">
      <c r="B889" s="51"/>
      <c r="C889" s="59"/>
      <c r="D889" s="59"/>
      <c r="E889" s="59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</row>
    <row r="890" spans="2:23" ht="15.75" customHeight="1">
      <c r="B890" s="51"/>
      <c r="C890" s="59"/>
      <c r="D890" s="59"/>
      <c r="E890" s="59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</row>
    <row r="891" spans="2:23" ht="15.75" customHeight="1">
      <c r="B891" s="51"/>
      <c r="C891" s="59"/>
      <c r="D891" s="59"/>
      <c r="E891" s="59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</row>
    <row r="892" spans="2:23" ht="15.75" customHeight="1">
      <c r="B892" s="51"/>
      <c r="C892" s="59"/>
      <c r="D892" s="59"/>
      <c r="E892" s="59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</row>
    <row r="893" spans="2:23" ht="15.75" customHeight="1">
      <c r="B893" s="51"/>
      <c r="C893" s="59"/>
      <c r="D893" s="59"/>
      <c r="E893" s="59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</row>
    <row r="894" spans="2:23" ht="15.75" customHeight="1">
      <c r="B894" s="51"/>
      <c r="C894" s="59"/>
      <c r="D894" s="59"/>
      <c r="E894" s="59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</row>
    <row r="895" spans="2:23" ht="15.75" customHeight="1">
      <c r="B895" s="51"/>
      <c r="C895" s="59"/>
      <c r="D895" s="59"/>
      <c r="E895" s="59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</row>
    <row r="896" spans="2:23" ht="15.75" customHeight="1">
      <c r="B896" s="51"/>
      <c r="C896" s="59"/>
      <c r="D896" s="59"/>
      <c r="E896" s="59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</row>
    <row r="897" spans="2:23" ht="15.75" customHeight="1">
      <c r="B897" s="51"/>
      <c r="C897" s="59"/>
      <c r="D897" s="59"/>
      <c r="E897" s="59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</row>
    <row r="898" spans="2:23" ht="15.75" customHeight="1">
      <c r="B898" s="51"/>
      <c r="C898" s="59"/>
      <c r="D898" s="59"/>
      <c r="E898" s="59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</row>
    <row r="899" spans="2:23" ht="15.75" customHeight="1">
      <c r="B899" s="51"/>
      <c r="C899" s="59"/>
      <c r="D899" s="59"/>
      <c r="E899" s="59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</row>
    <row r="900" spans="2:23" ht="15.75" customHeight="1">
      <c r="B900" s="51"/>
      <c r="C900" s="59"/>
      <c r="D900" s="59"/>
      <c r="E900" s="59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</row>
    <row r="901" spans="2:23" ht="15.75" customHeight="1">
      <c r="B901" s="51"/>
      <c r="C901" s="59"/>
      <c r="D901" s="59"/>
      <c r="E901" s="59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</row>
    <row r="902" spans="2:23" ht="15.75" customHeight="1">
      <c r="B902" s="51"/>
      <c r="C902" s="59"/>
      <c r="D902" s="59"/>
      <c r="E902" s="59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</row>
    <row r="903" spans="2:23" ht="15.75" customHeight="1">
      <c r="B903" s="51"/>
      <c r="C903" s="59"/>
      <c r="D903" s="59"/>
      <c r="E903" s="59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</row>
    <row r="904" spans="2:23" ht="15.75" customHeight="1">
      <c r="B904" s="51"/>
      <c r="C904" s="59"/>
      <c r="D904" s="59"/>
      <c r="E904" s="59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</row>
    <row r="905" spans="2:23" ht="15.75" customHeight="1">
      <c r="B905" s="51"/>
      <c r="C905" s="59"/>
      <c r="D905" s="59"/>
      <c r="E905" s="59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</row>
    <row r="906" spans="2:23" ht="15.75" customHeight="1">
      <c r="B906" s="51"/>
      <c r="C906" s="59"/>
      <c r="D906" s="59"/>
      <c r="E906" s="59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</row>
    <row r="907" spans="2:23" ht="15.75" customHeight="1">
      <c r="B907" s="51"/>
      <c r="C907" s="59"/>
      <c r="D907" s="59"/>
      <c r="E907" s="59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</row>
    <row r="908" spans="2:23" ht="15.75" customHeight="1">
      <c r="B908" s="51"/>
      <c r="C908" s="59"/>
      <c r="D908" s="59"/>
      <c r="E908" s="59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</row>
    <row r="909" spans="2:23" ht="15.75" customHeight="1">
      <c r="B909" s="51"/>
      <c r="C909" s="59"/>
      <c r="D909" s="59"/>
      <c r="E909" s="59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</row>
    <row r="910" spans="2:23" ht="15.75" customHeight="1">
      <c r="B910" s="51"/>
      <c r="C910" s="59"/>
      <c r="D910" s="59"/>
      <c r="E910" s="59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</row>
    <row r="911" spans="2:23" ht="15.75" customHeight="1">
      <c r="B911" s="51"/>
      <c r="C911" s="59"/>
      <c r="D911" s="59"/>
      <c r="E911" s="59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</row>
    <row r="912" spans="2:23" ht="15.75" customHeight="1">
      <c r="B912" s="51"/>
      <c r="C912" s="59"/>
      <c r="D912" s="59"/>
      <c r="E912" s="59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</row>
    <row r="913" spans="2:23" ht="15.75" customHeight="1">
      <c r="B913" s="51"/>
      <c r="C913" s="59"/>
      <c r="D913" s="59"/>
      <c r="E913" s="59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</row>
    <row r="914" spans="2:23" ht="15.75" customHeight="1">
      <c r="B914" s="51"/>
      <c r="C914" s="59"/>
      <c r="D914" s="59"/>
      <c r="E914" s="59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</row>
    <row r="915" spans="2:23" ht="15.75" customHeight="1">
      <c r="B915" s="51"/>
      <c r="C915" s="59"/>
      <c r="D915" s="59"/>
      <c r="E915" s="59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</row>
    <row r="916" spans="2:23" ht="15.75" customHeight="1">
      <c r="B916" s="51"/>
      <c r="C916" s="59"/>
      <c r="D916" s="59"/>
      <c r="E916" s="59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</row>
    <row r="917" spans="2:23" ht="15.75" customHeight="1">
      <c r="B917" s="51"/>
      <c r="C917" s="59"/>
      <c r="D917" s="59"/>
      <c r="E917" s="59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</row>
    <row r="918" spans="2:23" ht="15.75" customHeight="1">
      <c r="B918" s="51"/>
      <c r="C918" s="59"/>
      <c r="D918" s="59"/>
      <c r="E918" s="59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</row>
    <row r="919" spans="2:23" ht="15.75" customHeight="1">
      <c r="B919" s="51"/>
      <c r="C919" s="59"/>
      <c r="D919" s="59"/>
      <c r="E919" s="59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</row>
    <row r="920" spans="2:23" ht="15.75" customHeight="1">
      <c r="B920" s="51"/>
      <c r="C920" s="59"/>
      <c r="D920" s="59"/>
      <c r="E920" s="59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</row>
    <row r="921" spans="2:23" ht="15.75" customHeight="1">
      <c r="B921" s="51"/>
      <c r="C921" s="59"/>
      <c r="D921" s="59"/>
      <c r="E921" s="59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</row>
    <row r="922" spans="2:23" ht="15.75" customHeight="1">
      <c r="B922" s="51"/>
      <c r="C922" s="59"/>
      <c r="D922" s="59"/>
      <c r="E922" s="59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</row>
    <row r="923" spans="2:23" ht="15.75" customHeight="1">
      <c r="B923" s="51"/>
      <c r="C923" s="59"/>
      <c r="D923" s="59"/>
      <c r="E923" s="59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</row>
    <row r="924" spans="2:23" ht="15.75" customHeight="1">
      <c r="B924" s="51"/>
      <c r="C924" s="59"/>
      <c r="D924" s="59"/>
      <c r="E924" s="59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</row>
    <row r="925" spans="2:23" ht="15.75" customHeight="1">
      <c r="B925" s="51"/>
      <c r="C925" s="59"/>
      <c r="D925" s="59"/>
      <c r="E925" s="59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</row>
    <row r="926" spans="2:23" ht="15.75" customHeight="1">
      <c r="B926" s="51"/>
      <c r="C926" s="59"/>
      <c r="D926" s="59"/>
      <c r="E926" s="59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</row>
    <row r="927" spans="2:23" ht="15.75" customHeight="1">
      <c r="B927" s="51"/>
      <c r="C927" s="59"/>
      <c r="D927" s="59"/>
      <c r="E927" s="59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</row>
    <row r="928" spans="2:23" ht="15.75" customHeight="1">
      <c r="B928" s="51"/>
      <c r="C928" s="59"/>
      <c r="D928" s="59"/>
      <c r="E928" s="59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</row>
    <row r="929" spans="2:23" ht="15.75" customHeight="1">
      <c r="B929" s="51"/>
      <c r="C929" s="59"/>
      <c r="D929" s="59"/>
      <c r="E929" s="59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</row>
    <row r="930" spans="2:23" ht="15.75" customHeight="1">
      <c r="B930" s="51"/>
      <c r="C930" s="59"/>
      <c r="D930" s="59"/>
      <c r="E930" s="59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</row>
    <row r="931" spans="2:23" ht="15.75" customHeight="1">
      <c r="B931" s="51"/>
      <c r="C931" s="59"/>
      <c r="D931" s="59"/>
      <c r="E931" s="59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</row>
    <row r="932" spans="2:23" ht="15.75" customHeight="1">
      <c r="B932" s="51"/>
      <c r="C932" s="59"/>
      <c r="D932" s="59"/>
      <c r="E932" s="59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</row>
    <row r="933" spans="2:23" ht="15.75" customHeight="1">
      <c r="B933" s="51"/>
      <c r="C933" s="59"/>
      <c r="D933" s="59"/>
      <c r="E933" s="59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</row>
    <row r="934" spans="2:23" ht="15.75" customHeight="1">
      <c r="B934" s="51"/>
      <c r="C934" s="59"/>
      <c r="D934" s="59"/>
      <c r="E934" s="59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</row>
    <row r="935" spans="2:23" ht="15.75" customHeight="1">
      <c r="B935" s="51"/>
      <c r="C935" s="59"/>
      <c r="D935" s="59"/>
      <c r="E935" s="59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</row>
    <row r="936" spans="2:23" ht="15.75" customHeight="1">
      <c r="B936" s="51"/>
      <c r="C936" s="59"/>
      <c r="D936" s="59"/>
      <c r="E936" s="59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</row>
    <row r="937" spans="2:23" ht="15.75" customHeight="1">
      <c r="B937" s="51"/>
      <c r="C937" s="59"/>
      <c r="D937" s="59"/>
      <c r="E937" s="59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</row>
    <row r="938" spans="2:23" ht="15.75" customHeight="1">
      <c r="B938" s="51"/>
      <c r="C938" s="59"/>
      <c r="D938" s="59"/>
      <c r="E938" s="59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</row>
    <row r="939" spans="2:23" ht="15.75" customHeight="1">
      <c r="B939" s="51"/>
      <c r="C939" s="59"/>
      <c r="D939" s="59"/>
      <c r="E939" s="59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</row>
    <row r="940" spans="2:23" ht="15.75" customHeight="1">
      <c r="B940" s="51"/>
      <c r="C940" s="59"/>
      <c r="D940" s="59"/>
      <c r="E940" s="59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</row>
    <row r="941" spans="2:23" ht="15.75" customHeight="1">
      <c r="B941" s="51"/>
      <c r="C941" s="59"/>
      <c r="D941" s="59"/>
      <c r="E941" s="59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</row>
    <row r="942" spans="2:23" ht="15.75" customHeight="1">
      <c r="B942" s="51"/>
      <c r="C942" s="59"/>
      <c r="D942" s="59"/>
      <c r="E942" s="59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</row>
    <row r="943" spans="2:23" ht="15.75" customHeight="1">
      <c r="B943" s="51"/>
      <c r="C943" s="59"/>
      <c r="D943" s="59"/>
      <c r="E943" s="59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</row>
    <row r="944" spans="2:23" ht="15.75" customHeight="1">
      <c r="B944" s="51"/>
      <c r="C944" s="59"/>
      <c r="D944" s="59"/>
      <c r="E944" s="59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</row>
    <row r="945" spans="2:23" ht="15.75" customHeight="1">
      <c r="B945" s="51"/>
      <c r="C945" s="59"/>
      <c r="D945" s="59"/>
      <c r="E945" s="59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</row>
    <row r="946" spans="2:23" ht="15.75" customHeight="1">
      <c r="B946" s="51"/>
      <c r="C946" s="59"/>
      <c r="D946" s="59"/>
      <c r="E946" s="59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</row>
    <row r="947" spans="2:23" ht="15.75" customHeight="1">
      <c r="B947" s="51"/>
      <c r="C947" s="59"/>
      <c r="D947" s="59"/>
      <c r="E947" s="59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</row>
    <row r="948" spans="2:23" ht="15.75" customHeight="1">
      <c r="B948" s="51"/>
      <c r="C948" s="59"/>
      <c r="D948" s="59"/>
      <c r="E948" s="59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</row>
    <row r="949" spans="2:23" ht="15.75" customHeight="1">
      <c r="B949" s="51"/>
      <c r="C949" s="59"/>
      <c r="D949" s="59"/>
      <c r="E949" s="59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</row>
    <row r="950" spans="2:23" ht="15.75" customHeight="1">
      <c r="B950" s="51"/>
      <c r="C950" s="59"/>
      <c r="D950" s="59"/>
      <c r="E950" s="59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</row>
    <row r="951" spans="2:23" ht="15.75" customHeight="1">
      <c r="B951" s="51"/>
      <c r="C951" s="59"/>
      <c r="D951" s="59"/>
      <c r="E951" s="59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</row>
    <row r="952" spans="2:23" ht="15.75" customHeight="1">
      <c r="B952" s="51"/>
      <c r="C952" s="59"/>
      <c r="D952" s="59"/>
      <c r="E952" s="59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</row>
    <row r="953" spans="2:23" ht="15.75" customHeight="1">
      <c r="B953" s="51"/>
      <c r="C953" s="59"/>
      <c r="D953" s="59"/>
      <c r="E953" s="59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</row>
    <row r="954" spans="2:23" ht="15.75" customHeight="1">
      <c r="B954" s="51"/>
      <c r="C954" s="59"/>
      <c r="D954" s="59"/>
      <c r="E954" s="59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</row>
    <row r="955" spans="2:23" ht="15.75" customHeight="1">
      <c r="B955" s="51"/>
      <c r="C955" s="59"/>
      <c r="D955" s="59"/>
      <c r="E955" s="59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</row>
    <row r="956" spans="2:23" ht="15.75" customHeight="1">
      <c r="B956" s="51"/>
      <c r="C956" s="59"/>
      <c r="D956" s="59"/>
      <c r="E956" s="59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</row>
    <row r="957" spans="2:23" ht="15.75" customHeight="1">
      <c r="B957" s="51"/>
      <c r="C957" s="59"/>
      <c r="D957" s="59"/>
      <c r="E957" s="59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</row>
    <row r="958" spans="2:23" ht="15.75" customHeight="1">
      <c r="B958" s="51"/>
      <c r="C958" s="59"/>
      <c r="D958" s="59"/>
      <c r="E958" s="59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</row>
    <row r="959" spans="2:23" ht="15.75" customHeight="1">
      <c r="B959" s="51"/>
      <c r="C959" s="59"/>
      <c r="D959" s="59"/>
      <c r="E959" s="59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</row>
    <row r="960" spans="2:23" ht="15.75" customHeight="1">
      <c r="B960" s="51"/>
      <c r="C960" s="59"/>
      <c r="D960" s="59"/>
      <c r="E960" s="59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</row>
    <row r="961" spans="2:23" ht="15.75" customHeight="1">
      <c r="B961" s="51"/>
      <c r="C961" s="59"/>
      <c r="D961" s="59"/>
      <c r="E961" s="59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</row>
    <row r="962" spans="2:23" ht="15.75" customHeight="1">
      <c r="B962" s="51"/>
      <c r="C962" s="59"/>
      <c r="D962" s="59"/>
      <c r="E962" s="59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</row>
    <row r="963" spans="2:23" ht="15.75" customHeight="1">
      <c r="B963" s="51"/>
      <c r="C963" s="59"/>
      <c r="D963" s="59"/>
      <c r="E963" s="59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</row>
    <row r="964" spans="2:23" ht="15.75" customHeight="1">
      <c r="B964" s="51"/>
      <c r="C964" s="59"/>
      <c r="D964" s="59"/>
      <c r="E964" s="59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</row>
    <row r="965" spans="2:23" ht="15.75" customHeight="1">
      <c r="B965" s="51"/>
      <c r="C965" s="59"/>
      <c r="D965" s="59"/>
      <c r="E965" s="59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</row>
    <row r="966" spans="2:23" ht="15.75" customHeight="1">
      <c r="B966" s="51"/>
      <c r="C966" s="59"/>
      <c r="D966" s="59"/>
      <c r="E966" s="59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</row>
    <row r="967" spans="2:23" ht="15.75" customHeight="1">
      <c r="B967" s="51"/>
      <c r="C967" s="59"/>
      <c r="D967" s="59"/>
      <c r="E967" s="59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</row>
    <row r="968" spans="2:23" ht="15.75" customHeight="1">
      <c r="B968" s="51"/>
      <c r="C968" s="59"/>
      <c r="D968" s="59"/>
      <c r="E968" s="59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</row>
    <row r="969" spans="2:23" ht="15.75" customHeight="1">
      <c r="B969" s="51"/>
      <c r="C969" s="59"/>
      <c r="D969" s="59"/>
      <c r="E969" s="59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</row>
    <row r="970" spans="2:23" ht="15.75" customHeight="1">
      <c r="B970" s="51"/>
      <c r="C970" s="59"/>
      <c r="D970" s="59"/>
      <c r="E970" s="59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</row>
    <row r="971" spans="2:23" ht="15.75" customHeight="1">
      <c r="B971" s="51"/>
      <c r="C971" s="59"/>
      <c r="D971" s="59"/>
      <c r="E971" s="59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</row>
    <row r="972" spans="2:23" ht="15.75" customHeight="1">
      <c r="B972" s="51"/>
      <c r="C972" s="59"/>
      <c r="D972" s="59"/>
      <c r="E972" s="59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</row>
    <row r="973" spans="2:23" ht="15.75" customHeight="1">
      <c r="B973" s="51"/>
      <c r="C973" s="59"/>
      <c r="D973" s="59"/>
      <c r="E973" s="59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</row>
    <row r="974" spans="2:23" ht="15.75" customHeight="1">
      <c r="B974" s="51"/>
      <c r="C974" s="59"/>
      <c r="D974" s="59"/>
      <c r="E974" s="59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</row>
    <row r="975" spans="2:23" ht="15.75" customHeight="1">
      <c r="B975" s="51"/>
      <c r="C975" s="59"/>
      <c r="D975" s="59"/>
      <c r="E975" s="59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</row>
    <row r="976" spans="2:23" ht="15.75" customHeight="1">
      <c r="B976" s="51"/>
      <c r="C976" s="59"/>
      <c r="D976" s="59"/>
      <c r="E976" s="59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</row>
    <row r="977" spans="2:23" ht="15.75" customHeight="1">
      <c r="B977" s="51"/>
      <c r="C977" s="59"/>
      <c r="D977" s="59"/>
      <c r="E977" s="59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</row>
    <row r="978" spans="2:23" ht="15.75" customHeight="1">
      <c r="B978" s="51"/>
      <c r="C978" s="59"/>
      <c r="D978" s="59"/>
      <c r="E978" s="59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</row>
    <row r="979" spans="2:23" ht="15.75" customHeight="1">
      <c r="B979" s="51"/>
      <c r="C979" s="59"/>
      <c r="D979" s="59"/>
      <c r="E979" s="59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</row>
    <row r="980" spans="2:23" ht="15.75" customHeight="1">
      <c r="B980" s="51"/>
      <c r="C980" s="59"/>
      <c r="D980" s="59"/>
      <c r="E980" s="59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</row>
    <row r="981" spans="2:23" ht="15.75" customHeight="1">
      <c r="B981" s="51"/>
      <c r="C981" s="59"/>
      <c r="D981" s="59"/>
      <c r="E981" s="59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</row>
    <row r="982" spans="2:23" ht="15.75" customHeight="1">
      <c r="B982" s="51"/>
      <c r="C982" s="59"/>
      <c r="D982" s="59"/>
      <c r="E982" s="59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</row>
    <row r="983" spans="2:23" ht="15.75" customHeight="1">
      <c r="B983" s="51"/>
      <c r="C983" s="59"/>
      <c r="D983" s="59"/>
      <c r="E983" s="59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53"/>
  <sheetViews>
    <sheetView topLeftCell="U1" zoomScale="85" zoomScaleNormal="85" workbookViewId="0">
      <pane ySplit="5" topLeftCell="A6" activePane="bottomLeft" state="frozen"/>
      <selection pane="bottomLeft" activeCell="AA51" sqref="AA51"/>
    </sheetView>
  </sheetViews>
  <sheetFormatPr defaultColWidth="9" defaultRowHeight="15"/>
  <cols>
    <col min="1" max="1" width="32.7109375" customWidth="1"/>
    <col min="2" max="2" width="10.5703125" style="19" customWidth="1"/>
    <col min="3" max="6" width="14.28515625" style="32" customWidth="1"/>
    <col min="7" max="7" width="15.42578125" customWidth="1"/>
    <col min="8" max="8" width="14.28515625" style="32" customWidth="1"/>
    <col min="9" max="9" width="15.42578125" customWidth="1"/>
    <col min="10" max="10" width="14.28515625" customWidth="1"/>
    <col min="12" max="12" width="11.140625" customWidth="1"/>
    <col min="13" max="14" width="5.140625" customWidth="1"/>
    <col min="15" max="17" width="11.7109375" customWidth="1"/>
    <col min="18" max="26" width="13.28515625" customWidth="1"/>
    <col min="27" max="80" width="14.28515625" customWidth="1"/>
    <col min="81" max="84" width="15.42578125" customWidth="1"/>
  </cols>
  <sheetData>
    <row r="1" spans="1:84" ht="21.95" customHeight="1">
      <c r="A1" s="2" t="s">
        <v>86</v>
      </c>
      <c r="B1" s="33">
        <v>5</v>
      </c>
      <c r="C1" s="34">
        <f>B1*12</f>
        <v>60</v>
      </c>
    </row>
    <row r="2" spans="1:84" ht="21.95" customHeight="1">
      <c r="A2" s="2" t="s">
        <v>87</v>
      </c>
      <c r="B2" s="33">
        <v>3500</v>
      </c>
      <c r="C2" s="34"/>
    </row>
    <row r="3" spans="1:84" ht="21.95" customHeight="1">
      <c r="A3" s="2" t="s">
        <v>88</v>
      </c>
      <c r="B3" s="35">
        <v>0.05</v>
      </c>
      <c r="C3" s="34"/>
      <c r="L3" t="s">
        <v>89</v>
      </c>
      <c r="M3" s="126">
        <v>1</v>
      </c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7">
        <f>M3+$B$3</f>
        <v>1.05</v>
      </c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9">
        <f>$Y$3^2</f>
        <v>1.1025</v>
      </c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26">
        <f>$Y$3^3</f>
        <v>1.1576250000000001</v>
      </c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2">
        <f>$Y$3^4</f>
        <v>1.21550625</v>
      </c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24">
        <f>$Y$3^5</f>
        <v>1.2762815625000001</v>
      </c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</row>
    <row r="4" spans="1:84" ht="21.95" customHeight="1">
      <c r="L4" s="38" t="s">
        <v>90</v>
      </c>
      <c r="M4" s="39">
        <v>1</v>
      </c>
      <c r="N4" s="39">
        <v>2</v>
      </c>
      <c r="O4" s="39">
        <v>3</v>
      </c>
      <c r="P4" s="39">
        <v>4</v>
      </c>
      <c r="Q4" s="39">
        <v>5</v>
      </c>
      <c r="R4" s="39">
        <v>6</v>
      </c>
      <c r="S4" s="39">
        <v>7</v>
      </c>
      <c r="T4" s="39">
        <v>8</v>
      </c>
      <c r="U4" s="39">
        <v>9</v>
      </c>
      <c r="V4" s="39">
        <v>10</v>
      </c>
      <c r="W4" s="39">
        <v>11</v>
      </c>
      <c r="X4" s="39">
        <v>12</v>
      </c>
      <c r="Y4" s="39">
        <v>13</v>
      </c>
      <c r="Z4" s="39">
        <v>14</v>
      </c>
      <c r="AA4" s="39">
        <v>15</v>
      </c>
      <c r="AB4" s="39">
        <v>16</v>
      </c>
      <c r="AC4" s="39">
        <v>17</v>
      </c>
      <c r="AD4" s="39">
        <v>18</v>
      </c>
      <c r="AE4" s="39">
        <v>19</v>
      </c>
      <c r="AF4" s="39">
        <v>20</v>
      </c>
      <c r="AG4" s="39">
        <v>21</v>
      </c>
      <c r="AH4" s="39">
        <v>22</v>
      </c>
      <c r="AI4" s="39">
        <v>23</v>
      </c>
      <c r="AJ4" s="39">
        <v>24</v>
      </c>
      <c r="AK4" s="39">
        <v>25</v>
      </c>
      <c r="AL4" s="39">
        <v>26</v>
      </c>
      <c r="AM4" s="39">
        <v>27</v>
      </c>
      <c r="AN4" s="39">
        <v>28</v>
      </c>
      <c r="AO4" s="39">
        <v>29</v>
      </c>
      <c r="AP4" s="39">
        <v>30</v>
      </c>
      <c r="AQ4" s="39">
        <v>31</v>
      </c>
      <c r="AR4" s="39">
        <v>32</v>
      </c>
      <c r="AS4" s="39">
        <v>33</v>
      </c>
      <c r="AT4" s="39">
        <v>34</v>
      </c>
      <c r="AU4" s="39">
        <v>35</v>
      </c>
      <c r="AV4" s="39">
        <v>36</v>
      </c>
      <c r="AW4" s="39">
        <v>37</v>
      </c>
      <c r="AX4" s="39">
        <v>38</v>
      </c>
      <c r="AY4" s="39">
        <v>39</v>
      </c>
      <c r="AZ4" s="39">
        <v>40</v>
      </c>
      <c r="BA4" s="39">
        <v>41</v>
      </c>
      <c r="BB4" s="39">
        <v>42</v>
      </c>
      <c r="BC4" s="39">
        <v>43</v>
      </c>
      <c r="BD4" s="39">
        <v>44</v>
      </c>
      <c r="BE4" s="39">
        <v>45</v>
      </c>
      <c r="BF4" s="39">
        <v>46</v>
      </c>
      <c r="BG4" s="39">
        <v>47</v>
      </c>
      <c r="BH4" s="39">
        <v>48</v>
      </c>
      <c r="BI4" s="39">
        <v>49</v>
      </c>
      <c r="BJ4" s="39">
        <v>50</v>
      </c>
      <c r="BK4" s="39">
        <v>51</v>
      </c>
      <c r="BL4" s="39">
        <v>52</v>
      </c>
      <c r="BM4" s="39">
        <v>53</v>
      </c>
      <c r="BN4" s="39">
        <v>54</v>
      </c>
      <c r="BO4" s="39">
        <v>55</v>
      </c>
      <c r="BP4" s="39">
        <v>56</v>
      </c>
      <c r="BQ4" s="39">
        <v>57</v>
      </c>
      <c r="BR4" s="39">
        <v>58</v>
      </c>
      <c r="BS4" s="39">
        <v>59</v>
      </c>
      <c r="BT4" s="39">
        <v>60</v>
      </c>
      <c r="BU4" s="39">
        <v>61</v>
      </c>
      <c r="BV4" s="39">
        <v>62</v>
      </c>
      <c r="BW4" s="39">
        <v>63</v>
      </c>
      <c r="BX4" s="39">
        <v>64</v>
      </c>
      <c r="BY4" s="39">
        <v>65</v>
      </c>
      <c r="BZ4" s="39">
        <v>66</v>
      </c>
      <c r="CA4" s="39">
        <v>67</v>
      </c>
      <c r="CB4" s="39">
        <v>68</v>
      </c>
      <c r="CC4" s="39">
        <v>69</v>
      </c>
      <c r="CD4" s="39">
        <v>70</v>
      </c>
      <c r="CE4" s="39">
        <v>71</v>
      </c>
      <c r="CF4" s="39">
        <v>72</v>
      </c>
    </row>
    <row r="5" spans="1:84" ht="21.95" customHeight="1">
      <c r="A5" s="2" t="s">
        <v>91</v>
      </c>
      <c r="B5" s="33" t="s">
        <v>92</v>
      </c>
      <c r="C5" s="34" t="s">
        <v>93</v>
      </c>
      <c r="D5" s="34" t="s">
        <v>94</v>
      </c>
      <c r="E5" s="34" t="s">
        <v>95</v>
      </c>
      <c r="F5" s="34" t="s">
        <v>96</v>
      </c>
      <c r="G5" s="2" t="s">
        <v>97</v>
      </c>
      <c r="H5" s="34" t="s">
        <v>98</v>
      </c>
      <c r="I5" s="2"/>
      <c r="J5" s="34" t="s">
        <v>99</v>
      </c>
      <c r="L5" s="40">
        <f>B2</f>
        <v>3500</v>
      </c>
      <c r="M5" s="39">
        <f t="shared" ref="M5:BX5" si="0">$L$5*M4</f>
        <v>3500</v>
      </c>
      <c r="N5" s="39">
        <f t="shared" si="0"/>
        <v>7000</v>
      </c>
      <c r="O5" s="39">
        <f t="shared" si="0"/>
        <v>10500</v>
      </c>
      <c r="P5" s="39">
        <f t="shared" si="0"/>
        <v>14000</v>
      </c>
      <c r="Q5" s="39">
        <f t="shared" si="0"/>
        <v>17500</v>
      </c>
      <c r="R5" s="39">
        <f t="shared" si="0"/>
        <v>21000</v>
      </c>
      <c r="S5" s="39">
        <f t="shared" si="0"/>
        <v>24500</v>
      </c>
      <c r="T5" s="39">
        <f t="shared" si="0"/>
        <v>28000</v>
      </c>
      <c r="U5" s="39">
        <f t="shared" si="0"/>
        <v>31500</v>
      </c>
      <c r="V5" s="39">
        <f t="shared" si="0"/>
        <v>35000</v>
      </c>
      <c r="W5" s="39">
        <f t="shared" si="0"/>
        <v>38500</v>
      </c>
      <c r="X5" s="39">
        <f t="shared" si="0"/>
        <v>42000</v>
      </c>
      <c r="Y5" s="39">
        <f t="shared" si="0"/>
        <v>45500</v>
      </c>
      <c r="Z5" s="39">
        <f t="shared" si="0"/>
        <v>49000</v>
      </c>
      <c r="AA5" s="39">
        <f t="shared" si="0"/>
        <v>52500</v>
      </c>
      <c r="AB5" s="39">
        <f t="shared" si="0"/>
        <v>56000</v>
      </c>
      <c r="AC5" s="39">
        <f t="shared" si="0"/>
        <v>59500</v>
      </c>
      <c r="AD5" s="39">
        <f t="shared" si="0"/>
        <v>63000</v>
      </c>
      <c r="AE5" s="39">
        <f t="shared" si="0"/>
        <v>66500</v>
      </c>
      <c r="AF5" s="39">
        <f t="shared" si="0"/>
        <v>70000</v>
      </c>
      <c r="AG5" s="39">
        <f t="shared" si="0"/>
        <v>73500</v>
      </c>
      <c r="AH5" s="39">
        <f t="shared" si="0"/>
        <v>77000</v>
      </c>
      <c r="AI5" s="39">
        <f t="shared" si="0"/>
        <v>80500</v>
      </c>
      <c r="AJ5" s="39">
        <f t="shared" si="0"/>
        <v>84000</v>
      </c>
      <c r="AK5" s="39">
        <f t="shared" si="0"/>
        <v>87500</v>
      </c>
      <c r="AL5" s="39">
        <f t="shared" si="0"/>
        <v>91000</v>
      </c>
      <c r="AM5" s="39">
        <f t="shared" si="0"/>
        <v>94500</v>
      </c>
      <c r="AN5" s="39">
        <f t="shared" si="0"/>
        <v>98000</v>
      </c>
      <c r="AO5" s="39">
        <f t="shared" si="0"/>
        <v>101500</v>
      </c>
      <c r="AP5" s="39">
        <f t="shared" si="0"/>
        <v>105000</v>
      </c>
      <c r="AQ5" s="39">
        <f t="shared" si="0"/>
        <v>108500</v>
      </c>
      <c r="AR5" s="39">
        <f t="shared" si="0"/>
        <v>112000</v>
      </c>
      <c r="AS5" s="39">
        <f t="shared" si="0"/>
        <v>115500</v>
      </c>
      <c r="AT5" s="39">
        <f t="shared" si="0"/>
        <v>119000</v>
      </c>
      <c r="AU5" s="39">
        <f t="shared" si="0"/>
        <v>122500</v>
      </c>
      <c r="AV5" s="39">
        <f t="shared" si="0"/>
        <v>126000</v>
      </c>
      <c r="AW5" s="39">
        <f t="shared" si="0"/>
        <v>129500</v>
      </c>
      <c r="AX5" s="39">
        <f t="shared" si="0"/>
        <v>133000</v>
      </c>
      <c r="AY5" s="39">
        <f t="shared" si="0"/>
        <v>136500</v>
      </c>
      <c r="AZ5" s="39">
        <f t="shared" si="0"/>
        <v>140000</v>
      </c>
      <c r="BA5" s="39">
        <f t="shared" si="0"/>
        <v>143500</v>
      </c>
      <c r="BB5" s="39">
        <f t="shared" si="0"/>
        <v>147000</v>
      </c>
      <c r="BC5" s="39">
        <f t="shared" si="0"/>
        <v>150500</v>
      </c>
      <c r="BD5" s="39">
        <f t="shared" si="0"/>
        <v>154000</v>
      </c>
      <c r="BE5" s="39">
        <f t="shared" si="0"/>
        <v>157500</v>
      </c>
      <c r="BF5" s="39">
        <f t="shared" si="0"/>
        <v>161000</v>
      </c>
      <c r="BG5" s="39">
        <f t="shared" si="0"/>
        <v>164500</v>
      </c>
      <c r="BH5" s="39">
        <f t="shared" si="0"/>
        <v>168000</v>
      </c>
      <c r="BI5" s="39">
        <f t="shared" si="0"/>
        <v>171500</v>
      </c>
      <c r="BJ5" s="39">
        <f t="shared" si="0"/>
        <v>175000</v>
      </c>
      <c r="BK5" s="39">
        <f t="shared" si="0"/>
        <v>178500</v>
      </c>
      <c r="BL5" s="39">
        <f t="shared" si="0"/>
        <v>182000</v>
      </c>
      <c r="BM5" s="39">
        <f t="shared" si="0"/>
        <v>185500</v>
      </c>
      <c r="BN5" s="39">
        <f t="shared" si="0"/>
        <v>189000</v>
      </c>
      <c r="BO5" s="39">
        <f t="shared" si="0"/>
        <v>192500</v>
      </c>
      <c r="BP5" s="39">
        <f t="shared" si="0"/>
        <v>196000</v>
      </c>
      <c r="BQ5" s="39">
        <f t="shared" si="0"/>
        <v>199500</v>
      </c>
      <c r="BR5" s="39">
        <f t="shared" si="0"/>
        <v>203000</v>
      </c>
      <c r="BS5" s="39">
        <f t="shared" si="0"/>
        <v>206500</v>
      </c>
      <c r="BT5" s="39">
        <f t="shared" si="0"/>
        <v>210000</v>
      </c>
      <c r="BU5" s="39">
        <f t="shared" si="0"/>
        <v>213500</v>
      </c>
      <c r="BV5" s="39">
        <f t="shared" si="0"/>
        <v>217000</v>
      </c>
      <c r="BW5" s="39">
        <f t="shared" si="0"/>
        <v>220500</v>
      </c>
      <c r="BX5" s="39">
        <f t="shared" si="0"/>
        <v>224000</v>
      </c>
      <c r="BY5" s="39">
        <f t="shared" ref="BY5:CF5" si="1">$L$5*BY4</f>
        <v>227500</v>
      </c>
      <c r="BZ5" s="39">
        <f t="shared" si="1"/>
        <v>231000</v>
      </c>
      <c r="CA5" s="39">
        <f t="shared" si="1"/>
        <v>234500</v>
      </c>
      <c r="CB5" s="39">
        <f t="shared" si="1"/>
        <v>238000</v>
      </c>
      <c r="CC5" s="39">
        <f t="shared" si="1"/>
        <v>241500</v>
      </c>
      <c r="CD5" s="39">
        <f t="shared" si="1"/>
        <v>245000</v>
      </c>
      <c r="CE5" s="39">
        <f t="shared" si="1"/>
        <v>248500</v>
      </c>
      <c r="CF5" s="39">
        <f t="shared" si="1"/>
        <v>252000</v>
      </c>
    </row>
    <row r="6" spans="1:84" ht="21.95" customHeight="1">
      <c r="A6" s="32" t="s">
        <v>100</v>
      </c>
      <c r="B6" s="19">
        <v>100</v>
      </c>
      <c r="C6" s="32">
        <v>1</v>
      </c>
      <c r="D6" s="32">
        <v>32000</v>
      </c>
      <c r="E6" s="32">
        <v>0</v>
      </c>
      <c r="F6" s="32">
        <v>10000</v>
      </c>
      <c r="G6" s="32" t="s">
        <v>101</v>
      </c>
      <c r="H6" s="32">
        <v>28800</v>
      </c>
      <c r="I6" s="41">
        <f>(D6*C6)*B6/100+E6</f>
        <v>32000</v>
      </c>
      <c r="J6" s="23">
        <f>H6-I6</f>
        <v>-3200</v>
      </c>
      <c r="M6" s="23">
        <f>IF($G6="MILES",FLOOR(M$5/$F6,1)*$I6,FLOOR(M$4/$F6,1)*$I6)</f>
        <v>0</v>
      </c>
      <c r="N6" s="23">
        <f t="shared" ref="N6:BT10" si="2">IF($G6="MILES",FLOOR(N$5/$F6,1)*$I6,FLOOR(N$4/$F6,1)*$I6)</f>
        <v>0</v>
      </c>
      <c r="O6" s="23">
        <f t="shared" si="2"/>
        <v>32000</v>
      </c>
      <c r="P6" s="23">
        <f t="shared" si="2"/>
        <v>32000</v>
      </c>
      <c r="Q6" s="23">
        <f t="shared" si="2"/>
        <v>32000</v>
      </c>
      <c r="R6" s="23">
        <f t="shared" si="2"/>
        <v>64000</v>
      </c>
      <c r="S6" s="23">
        <f t="shared" si="2"/>
        <v>64000</v>
      </c>
      <c r="T6" s="23">
        <f t="shared" si="2"/>
        <v>64000</v>
      </c>
      <c r="U6" s="23">
        <f t="shared" si="2"/>
        <v>96000</v>
      </c>
      <c r="V6" s="23">
        <f t="shared" si="2"/>
        <v>96000</v>
      </c>
      <c r="W6" s="23">
        <f t="shared" si="2"/>
        <v>96000</v>
      </c>
      <c r="X6" s="23">
        <f t="shared" si="2"/>
        <v>128000</v>
      </c>
      <c r="Y6" s="23">
        <f t="shared" si="2"/>
        <v>128000</v>
      </c>
      <c r="Z6" s="23">
        <f t="shared" si="2"/>
        <v>128000</v>
      </c>
      <c r="AA6" s="23">
        <f t="shared" si="2"/>
        <v>160000</v>
      </c>
      <c r="AB6" s="23">
        <f t="shared" si="2"/>
        <v>160000</v>
      </c>
      <c r="AC6" s="23">
        <f t="shared" si="2"/>
        <v>160000</v>
      </c>
      <c r="AD6" s="23">
        <f t="shared" si="2"/>
        <v>192000</v>
      </c>
      <c r="AE6" s="23">
        <f t="shared" si="2"/>
        <v>192000</v>
      </c>
      <c r="AF6" s="23">
        <f t="shared" si="2"/>
        <v>224000</v>
      </c>
      <c r="AG6" s="23">
        <f t="shared" si="2"/>
        <v>224000</v>
      </c>
      <c r="AH6" s="23">
        <f t="shared" si="2"/>
        <v>224000</v>
      </c>
      <c r="AI6" s="23">
        <f t="shared" si="2"/>
        <v>256000</v>
      </c>
      <c r="AJ6" s="23">
        <f t="shared" si="2"/>
        <v>256000</v>
      </c>
      <c r="AK6" s="23">
        <f t="shared" si="2"/>
        <v>256000</v>
      </c>
      <c r="AL6" s="23">
        <f t="shared" si="2"/>
        <v>288000</v>
      </c>
      <c r="AM6" s="23">
        <f t="shared" si="2"/>
        <v>288000</v>
      </c>
      <c r="AN6" s="23">
        <f t="shared" si="2"/>
        <v>288000</v>
      </c>
      <c r="AO6" s="23">
        <f t="shared" si="2"/>
        <v>320000</v>
      </c>
      <c r="AP6" s="23">
        <f t="shared" si="2"/>
        <v>320000</v>
      </c>
      <c r="AQ6" s="23">
        <f t="shared" si="2"/>
        <v>320000</v>
      </c>
      <c r="AR6" s="23">
        <f t="shared" si="2"/>
        <v>352000</v>
      </c>
      <c r="AS6" s="23">
        <f t="shared" si="2"/>
        <v>352000</v>
      </c>
      <c r="AT6" s="23">
        <f t="shared" si="2"/>
        <v>352000</v>
      </c>
      <c r="AU6" s="23">
        <f t="shared" si="2"/>
        <v>384000</v>
      </c>
      <c r="AV6" s="23">
        <f t="shared" si="2"/>
        <v>384000</v>
      </c>
      <c r="AW6" s="23">
        <f t="shared" si="2"/>
        <v>384000</v>
      </c>
      <c r="AX6" s="23">
        <f t="shared" si="2"/>
        <v>416000</v>
      </c>
      <c r="AY6" s="23">
        <f t="shared" si="2"/>
        <v>416000</v>
      </c>
      <c r="AZ6" s="23">
        <f t="shared" si="2"/>
        <v>448000</v>
      </c>
      <c r="BA6" s="23">
        <f t="shared" si="2"/>
        <v>448000</v>
      </c>
      <c r="BB6" s="23">
        <f t="shared" si="2"/>
        <v>448000</v>
      </c>
      <c r="BC6" s="23">
        <f t="shared" si="2"/>
        <v>480000</v>
      </c>
      <c r="BD6" s="23">
        <f t="shared" si="2"/>
        <v>480000</v>
      </c>
      <c r="BE6" s="23">
        <f t="shared" si="2"/>
        <v>480000</v>
      </c>
      <c r="BF6" s="23">
        <f t="shared" si="2"/>
        <v>512000</v>
      </c>
      <c r="BG6" s="23">
        <f t="shared" si="2"/>
        <v>512000</v>
      </c>
      <c r="BH6" s="23">
        <f t="shared" si="2"/>
        <v>512000</v>
      </c>
      <c r="BI6" s="23">
        <f t="shared" si="2"/>
        <v>544000</v>
      </c>
      <c r="BJ6" s="23">
        <f t="shared" si="2"/>
        <v>544000</v>
      </c>
      <c r="BK6" s="23">
        <f t="shared" si="2"/>
        <v>544000</v>
      </c>
      <c r="BL6" s="23">
        <f t="shared" si="2"/>
        <v>576000</v>
      </c>
      <c r="BM6" s="23">
        <f t="shared" si="2"/>
        <v>576000</v>
      </c>
      <c r="BN6" s="23">
        <f t="shared" si="2"/>
        <v>576000</v>
      </c>
      <c r="BO6" s="23">
        <f t="shared" si="2"/>
        <v>608000</v>
      </c>
      <c r="BP6" s="23">
        <f t="shared" si="2"/>
        <v>608000</v>
      </c>
      <c r="BQ6" s="23">
        <f t="shared" si="2"/>
        <v>608000</v>
      </c>
      <c r="BR6" s="23">
        <f t="shared" si="2"/>
        <v>640000</v>
      </c>
      <c r="BS6" s="23">
        <f t="shared" si="2"/>
        <v>640000</v>
      </c>
      <c r="BT6" s="23">
        <f t="shared" si="2"/>
        <v>672000</v>
      </c>
      <c r="BU6" s="23">
        <f t="shared" ref="BU6:CF21" si="3">IF($G6="MILES",FLOOR(BU$5/$F6,1)*$I6,FLOOR(BU$4/$F6,1)*$I6)</f>
        <v>672000</v>
      </c>
      <c r="BV6" s="23">
        <f t="shared" si="3"/>
        <v>672000</v>
      </c>
      <c r="BW6" s="23">
        <f t="shared" si="3"/>
        <v>704000</v>
      </c>
      <c r="BX6" s="23">
        <f t="shared" si="3"/>
        <v>704000</v>
      </c>
      <c r="BY6" s="23">
        <f t="shared" si="3"/>
        <v>704000</v>
      </c>
      <c r="BZ6" s="23">
        <f t="shared" si="3"/>
        <v>736000</v>
      </c>
      <c r="CA6" s="23">
        <f t="shared" si="3"/>
        <v>736000</v>
      </c>
      <c r="CB6" s="23">
        <f t="shared" si="3"/>
        <v>736000</v>
      </c>
      <c r="CC6" s="23">
        <f t="shared" si="3"/>
        <v>768000</v>
      </c>
      <c r="CD6" s="23">
        <f t="shared" si="3"/>
        <v>768000</v>
      </c>
      <c r="CE6" s="23">
        <f t="shared" si="3"/>
        <v>768000</v>
      </c>
      <c r="CF6" s="23">
        <f t="shared" si="3"/>
        <v>800000</v>
      </c>
    </row>
    <row r="7" spans="1:84" ht="21.95" customHeight="1">
      <c r="A7" s="32" t="s">
        <v>102</v>
      </c>
      <c r="B7" s="19">
        <v>100</v>
      </c>
      <c r="C7" s="32">
        <v>1</v>
      </c>
      <c r="D7" s="32">
        <v>443000</v>
      </c>
      <c r="E7" s="32">
        <v>1000000</v>
      </c>
      <c r="F7" s="32">
        <v>200000</v>
      </c>
      <c r="G7" s="32" t="s">
        <v>101</v>
      </c>
      <c r="H7" s="32">
        <v>1398700</v>
      </c>
      <c r="I7" s="41">
        <f t="shared" ref="I7:I44" si="4">(D7*C7)*B7/100+E7</f>
        <v>1443000</v>
      </c>
      <c r="J7" s="23">
        <f t="shared" ref="J7:J44" si="5">H7-I7</f>
        <v>-44300</v>
      </c>
      <c r="M7" s="23">
        <f t="shared" ref="M7:AB26" si="6">IF($G7="MILES",FLOOR(M$5/$F7,1)*$I7,FLOOR(M$4/$F7,1)*$I7)</f>
        <v>0</v>
      </c>
      <c r="N7" s="23">
        <f t="shared" si="2"/>
        <v>0</v>
      </c>
      <c r="O7" s="23">
        <f t="shared" si="2"/>
        <v>0</v>
      </c>
      <c r="P7" s="23">
        <f t="shared" si="2"/>
        <v>0</v>
      </c>
      <c r="Q7" s="23">
        <f t="shared" si="2"/>
        <v>0</v>
      </c>
      <c r="R7" s="23">
        <f t="shared" si="2"/>
        <v>0</v>
      </c>
      <c r="S7" s="23">
        <f t="shared" si="2"/>
        <v>0</v>
      </c>
      <c r="T7" s="23">
        <f t="shared" si="2"/>
        <v>0</v>
      </c>
      <c r="U7" s="23">
        <f t="shared" si="2"/>
        <v>0</v>
      </c>
      <c r="V7" s="23">
        <f t="shared" si="2"/>
        <v>0</v>
      </c>
      <c r="W7" s="23">
        <f t="shared" si="2"/>
        <v>0</v>
      </c>
      <c r="X7" s="23">
        <f t="shared" si="2"/>
        <v>0</v>
      </c>
      <c r="Y7" s="23">
        <f t="shared" si="2"/>
        <v>0</v>
      </c>
      <c r="Z7" s="23">
        <f t="shared" si="2"/>
        <v>0</v>
      </c>
      <c r="AA7" s="23">
        <f t="shared" si="2"/>
        <v>0</v>
      </c>
      <c r="AB7" s="23">
        <f t="shared" si="2"/>
        <v>0</v>
      </c>
      <c r="AC7" s="23">
        <f t="shared" si="2"/>
        <v>0</v>
      </c>
      <c r="AD7" s="23">
        <f t="shared" si="2"/>
        <v>0</v>
      </c>
      <c r="AE7" s="23">
        <f t="shared" si="2"/>
        <v>0</v>
      </c>
      <c r="AF7" s="23">
        <f t="shared" si="2"/>
        <v>0</v>
      </c>
      <c r="AG7" s="23">
        <f t="shared" si="2"/>
        <v>0</v>
      </c>
      <c r="AH7" s="23">
        <f t="shared" si="2"/>
        <v>0</v>
      </c>
      <c r="AI7" s="23">
        <f t="shared" si="2"/>
        <v>0</v>
      </c>
      <c r="AJ7" s="23">
        <f t="shared" si="2"/>
        <v>0</v>
      </c>
      <c r="AK7" s="23">
        <f t="shared" si="2"/>
        <v>0</v>
      </c>
      <c r="AL7" s="23">
        <f t="shared" si="2"/>
        <v>0</v>
      </c>
      <c r="AM7" s="23">
        <f t="shared" si="2"/>
        <v>0</v>
      </c>
      <c r="AN7" s="23">
        <f t="shared" si="2"/>
        <v>0</v>
      </c>
      <c r="AO7" s="23">
        <f t="shared" si="2"/>
        <v>0</v>
      </c>
      <c r="AP7" s="23">
        <f t="shared" si="2"/>
        <v>0</v>
      </c>
      <c r="AQ7" s="23">
        <f t="shared" si="2"/>
        <v>0</v>
      </c>
      <c r="AR7" s="23">
        <f t="shared" si="2"/>
        <v>0</v>
      </c>
      <c r="AS7" s="23">
        <f t="shared" si="2"/>
        <v>0</v>
      </c>
      <c r="AT7" s="23">
        <f t="shared" si="2"/>
        <v>0</v>
      </c>
      <c r="AU7" s="23">
        <f t="shared" si="2"/>
        <v>0</v>
      </c>
      <c r="AV7" s="23">
        <f t="shared" si="2"/>
        <v>0</v>
      </c>
      <c r="AW7" s="23">
        <f t="shared" si="2"/>
        <v>0</v>
      </c>
      <c r="AX7" s="23">
        <f t="shared" si="2"/>
        <v>0</v>
      </c>
      <c r="AY7" s="23">
        <f t="shared" si="2"/>
        <v>0</v>
      </c>
      <c r="AZ7" s="23">
        <f t="shared" si="2"/>
        <v>0</v>
      </c>
      <c r="BA7" s="23">
        <f t="shared" si="2"/>
        <v>0</v>
      </c>
      <c r="BB7" s="23">
        <f t="shared" si="2"/>
        <v>0</v>
      </c>
      <c r="BC7" s="23">
        <f t="shared" si="2"/>
        <v>0</v>
      </c>
      <c r="BD7" s="23">
        <f t="shared" si="2"/>
        <v>0</v>
      </c>
      <c r="BE7" s="23">
        <f t="shared" si="2"/>
        <v>0</v>
      </c>
      <c r="BF7" s="23">
        <f t="shared" si="2"/>
        <v>0</v>
      </c>
      <c r="BG7" s="23">
        <f t="shared" si="2"/>
        <v>0</v>
      </c>
      <c r="BH7" s="23">
        <f t="shared" si="2"/>
        <v>0</v>
      </c>
      <c r="BI7" s="23">
        <f t="shared" si="2"/>
        <v>0</v>
      </c>
      <c r="BJ7" s="23">
        <f t="shared" si="2"/>
        <v>0</v>
      </c>
      <c r="BK7" s="23">
        <f t="shared" si="2"/>
        <v>0</v>
      </c>
      <c r="BL7" s="23">
        <f t="shared" si="2"/>
        <v>0</v>
      </c>
      <c r="BM7" s="23">
        <f t="shared" si="2"/>
        <v>0</v>
      </c>
      <c r="BN7" s="23">
        <f t="shared" si="2"/>
        <v>0</v>
      </c>
      <c r="BO7" s="23">
        <f t="shared" si="2"/>
        <v>0</v>
      </c>
      <c r="BP7" s="23">
        <f t="shared" si="2"/>
        <v>0</v>
      </c>
      <c r="BQ7" s="23">
        <f t="shared" si="2"/>
        <v>0</v>
      </c>
      <c r="BR7" s="23">
        <f t="shared" si="2"/>
        <v>1443000</v>
      </c>
      <c r="BS7" s="23">
        <f t="shared" si="2"/>
        <v>1443000</v>
      </c>
      <c r="BT7" s="23">
        <f t="shared" si="2"/>
        <v>1443000</v>
      </c>
      <c r="BU7" s="23">
        <f t="shared" si="3"/>
        <v>1443000</v>
      </c>
      <c r="BV7" s="23">
        <f t="shared" si="3"/>
        <v>1443000</v>
      </c>
      <c r="BW7" s="23">
        <f t="shared" si="3"/>
        <v>1443000</v>
      </c>
      <c r="BX7" s="23">
        <f t="shared" si="3"/>
        <v>1443000</v>
      </c>
      <c r="BY7" s="23">
        <f t="shared" si="3"/>
        <v>1443000</v>
      </c>
      <c r="BZ7" s="23">
        <f t="shared" si="3"/>
        <v>1443000</v>
      </c>
      <c r="CA7" s="23">
        <f t="shared" si="3"/>
        <v>1443000</v>
      </c>
      <c r="CB7" s="23">
        <f t="shared" si="3"/>
        <v>1443000</v>
      </c>
      <c r="CC7" s="23">
        <f t="shared" si="3"/>
        <v>1443000</v>
      </c>
      <c r="CD7" s="23">
        <f t="shared" si="3"/>
        <v>1443000</v>
      </c>
      <c r="CE7" s="23">
        <f t="shared" si="3"/>
        <v>1443000</v>
      </c>
      <c r="CF7" s="23">
        <f t="shared" si="3"/>
        <v>1443000</v>
      </c>
    </row>
    <row r="8" spans="1:84" ht="21.95" customHeight="1">
      <c r="A8" s="32" t="s">
        <v>103</v>
      </c>
      <c r="B8" s="19">
        <v>100</v>
      </c>
      <c r="C8" s="32">
        <v>1</v>
      </c>
      <c r="D8" s="32">
        <v>330000</v>
      </c>
      <c r="E8" s="32">
        <v>200000</v>
      </c>
      <c r="F8" s="32">
        <v>80000</v>
      </c>
      <c r="G8" s="32" t="s">
        <v>101</v>
      </c>
      <c r="H8" s="32">
        <v>530000</v>
      </c>
      <c r="I8" s="41">
        <f t="shared" si="4"/>
        <v>530000</v>
      </c>
      <c r="J8" s="23">
        <f t="shared" si="5"/>
        <v>0</v>
      </c>
      <c r="M8" s="23">
        <f t="shared" si="6"/>
        <v>0</v>
      </c>
      <c r="N8" s="23">
        <f t="shared" si="2"/>
        <v>0</v>
      </c>
      <c r="O8" s="23">
        <f t="shared" si="2"/>
        <v>0</v>
      </c>
      <c r="P8" s="23">
        <f t="shared" si="2"/>
        <v>0</v>
      </c>
      <c r="Q8" s="23">
        <f t="shared" si="2"/>
        <v>0</v>
      </c>
      <c r="R8" s="23">
        <f t="shared" si="2"/>
        <v>0</v>
      </c>
      <c r="S8" s="23">
        <f t="shared" si="2"/>
        <v>0</v>
      </c>
      <c r="T8" s="23">
        <f t="shared" si="2"/>
        <v>0</v>
      </c>
      <c r="U8" s="23">
        <f t="shared" si="2"/>
        <v>0</v>
      </c>
      <c r="V8" s="23">
        <f t="shared" si="2"/>
        <v>0</v>
      </c>
      <c r="W8" s="23">
        <f t="shared" si="2"/>
        <v>0</v>
      </c>
      <c r="X8" s="23">
        <f t="shared" si="2"/>
        <v>0</v>
      </c>
      <c r="Y8" s="23">
        <f t="shared" si="2"/>
        <v>0</v>
      </c>
      <c r="Z8" s="23">
        <f t="shared" si="2"/>
        <v>0</v>
      </c>
      <c r="AA8" s="23">
        <f t="shared" si="2"/>
        <v>0</v>
      </c>
      <c r="AB8" s="23">
        <f t="shared" si="2"/>
        <v>0</v>
      </c>
      <c r="AC8" s="23">
        <f t="shared" si="2"/>
        <v>0</v>
      </c>
      <c r="AD8" s="23">
        <f t="shared" si="2"/>
        <v>0</v>
      </c>
      <c r="AE8" s="23">
        <f t="shared" si="2"/>
        <v>0</v>
      </c>
      <c r="AF8" s="23">
        <f t="shared" si="2"/>
        <v>0</v>
      </c>
      <c r="AG8" s="23">
        <f t="shared" si="2"/>
        <v>0</v>
      </c>
      <c r="AH8" s="23">
        <f t="shared" si="2"/>
        <v>0</v>
      </c>
      <c r="AI8" s="23">
        <f t="shared" si="2"/>
        <v>530000</v>
      </c>
      <c r="AJ8" s="23">
        <f t="shared" si="2"/>
        <v>530000</v>
      </c>
      <c r="AK8" s="23">
        <f t="shared" si="2"/>
        <v>530000</v>
      </c>
      <c r="AL8" s="23">
        <f t="shared" si="2"/>
        <v>530000</v>
      </c>
      <c r="AM8" s="23">
        <f t="shared" si="2"/>
        <v>530000</v>
      </c>
      <c r="AN8" s="23">
        <f t="shared" si="2"/>
        <v>530000</v>
      </c>
      <c r="AO8" s="23">
        <f t="shared" si="2"/>
        <v>530000</v>
      </c>
      <c r="AP8" s="23">
        <f t="shared" si="2"/>
        <v>530000</v>
      </c>
      <c r="AQ8" s="23">
        <f t="shared" si="2"/>
        <v>530000</v>
      </c>
      <c r="AR8" s="23">
        <f t="shared" si="2"/>
        <v>530000</v>
      </c>
      <c r="AS8" s="23">
        <f t="shared" si="2"/>
        <v>530000</v>
      </c>
      <c r="AT8" s="23">
        <f t="shared" si="2"/>
        <v>530000</v>
      </c>
      <c r="AU8" s="23">
        <f t="shared" si="2"/>
        <v>530000</v>
      </c>
      <c r="AV8" s="23">
        <f t="shared" si="2"/>
        <v>530000</v>
      </c>
      <c r="AW8" s="23">
        <f t="shared" si="2"/>
        <v>530000</v>
      </c>
      <c r="AX8" s="23">
        <f t="shared" si="2"/>
        <v>530000</v>
      </c>
      <c r="AY8" s="23">
        <f t="shared" si="2"/>
        <v>530000</v>
      </c>
      <c r="AZ8" s="23">
        <f t="shared" si="2"/>
        <v>530000</v>
      </c>
      <c r="BA8" s="23">
        <f t="shared" si="2"/>
        <v>530000</v>
      </c>
      <c r="BB8" s="23">
        <f t="shared" si="2"/>
        <v>530000</v>
      </c>
      <c r="BC8" s="23">
        <f t="shared" si="2"/>
        <v>530000</v>
      </c>
      <c r="BD8" s="23">
        <f t="shared" si="2"/>
        <v>530000</v>
      </c>
      <c r="BE8" s="23">
        <f t="shared" si="2"/>
        <v>530000</v>
      </c>
      <c r="BF8" s="23">
        <f t="shared" si="2"/>
        <v>1060000</v>
      </c>
      <c r="BG8" s="23">
        <f t="shared" si="2"/>
        <v>1060000</v>
      </c>
      <c r="BH8" s="23">
        <f t="shared" si="2"/>
        <v>1060000</v>
      </c>
      <c r="BI8" s="23">
        <f t="shared" si="2"/>
        <v>1060000</v>
      </c>
      <c r="BJ8" s="23">
        <f t="shared" si="2"/>
        <v>1060000</v>
      </c>
      <c r="BK8" s="23">
        <f t="shared" si="2"/>
        <v>1060000</v>
      </c>
      <c r="BL8" s="23">
        <f t="shared" si="2"/>
        <v>1060000</v>
      </c>
      <c r="BM8" s="23">
        <f t="shared" si="2"/>
        <v>1060000</v>
      </c>
      <c r="BN8" s="23">
        <f t="shared" si="2"/>
        <v>1060000</v>
      </c>
      <c r="BO8" s="23">
        <f t="shared" si="2"/>
        <v>1060000</v>
      </c>
      <c r="BP8" s="23">
        <f t="shared" si="2"/>
        <v>1060000</v>
      </c>
      <c r="BQ8" s="23">
        <f t="shared" si="2"/>
        <v>1060000</v>
      </c>
      <c r="BR8" s="23">
        <f t="shared" si="2"/>
        <v>1060000</v>
      </c>
      <c r="BS8" s="23">
        <f t="shared" si="2"/>
        <v>1060000</v>
      </c>
      <c r="BT8" s="23">
        <f t="shared" si="2"/>
        <v>1060000</v>
      </c>
      <c r="BU8" s="23">
        <f t="shared" si="3"/>
        <v>1060000</v>
      </c>
      <c r="BV8" s="23">
        <f t="shared" si="3"/>
        <v>1060000</v>
      </c>
      <c r="BW8" s="23">
        <f t="shared" si="3"/>
        <v>1060000</v>
      </c>
      <c r="BX8" s="23">
        <f t="shared" si="3"/>
        <v>1060000</v>
      </c>
      <c r="BY8" s="23">
        <f t="shared" si="3"/>
        <v>1060000</v>
      </c>
      <c r="BZ8" s="23">
        <f t="shared" si="3"/>
        <v>1060000</v>
      </c>
      <c r="CA8" s="23">
        <f t="shared" si="3"/>
        <v>1060000</v>
      </c>
      <c r="CB8" s="23">
        <f t="shared" si="3"/>
        <v>1060000</v>
      </c>
      <c r="CC8" s="23">
        <f t="shared" si="3"/>
        <v>1590000</v>
      </c>
      <c r="CD8" s="23">
        <f t="shared" si="3"/>
        <v>1590000</v>
      </c>
      <c r="CE8" s="23">
        <f t="shared" si="3"/>
        <v>1590000</v>
      </c>
      <c r="CF8" s="23">
        <f t="shared" si="3"/>
        <v>1590000</v>
      </c>
    </row>
    <row r="9" spans="1:84" ht="21.95" customHeight="1">
      <c r="A9" s="32" t="s">
        <v>104</v>
      </c>
      <c r="B9" s="19">
        <v>100</v>
      </c>
      <c r="C9" s="32">
        <v>1</v>
      </c>
      <c r="D9" s="32">
        <v>4210000</v>
      </c>
      <c r="E9" s="32">
        <v>0</v>
      </c>
      <c r="F9" s="32">
        <v>200000</v>
      </c>
      <c r="G9" s="32" t="s">
        <v>101</v>
      </c>
      <c r="H9" s="32">
        <v>3789000</v>
      </c>
      <c r="I9" s="41">
        <f t="shared" si="4"/>
        <v>4210000</v>
      </c>
      <c r="J9" s="23">
        <f t="shared" si="5"/>
        <v>-421000</v>
      </c>
      <c r="M9" s="23">
        <f t="shared" si="6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3">
        <f t="shared" si="2"/>
        <v>0</v>
      </c>
      <c r="S9" s="23">
        <f t="shared" si="2"/>
        <v>0</v>
      </c>
      <c r="T9" s="23">
        <f t="shared" si="2"/>
        <v>0</v>
      </c>
      <c r="U9" s="23">
        <f t="shared" si="2"/>
        <v>0</v>
      </c>
      <c r="V9" s="23">
        <f t="shared" si="2"/>
        <v>0</v>
      </c>
      <c r="W9" s="23">
        <f t="shared" si="2"/>
        <v>0</v>
      </c>
      <c r="X9" s="23">
        <f t="shared" si="2"/>
        <v>0</v>
      </c>
      <c r="Y9" s="23">
        <f t="shared" si="2"/>
        <v>0</v>
      </c>
      <c r="Z9" s="23">
        <f t="shared" si="2"/>
        <v>0</v>
      </c>
      <c r="AA9" s="23">
        <f t="shared" si="2"/>
        <v>0</v>
      </c>
      <c r="AB9" s="23">
        <f t="shared" si="2"/>
        <v>0</v>
      </c>
      <c r="AC9" s="23">
        <f t="shared" si="2"/>
        <v>0</v>
      </c>
      <c r="AD9" s="23">
        <f t="shared" si="2"/>
        <v>0</v>
      </c>
      <c r="AE9" s="23">
        <f t="shared" si="2"/>
        <v>0</v>
      </c>
      <c r="AF9" s="23">
        <f t="shared" si="2"/>
        <v>0</v>
      </c>
      <c r="AG9" s="23">
        <f t="shared" si="2"/>
        <v>0</v>
      </c>
      <c r="AH9" s="23">
        <f t="shared" si="2"/>
        <v>0</v>
      </c>
      <c r="AI9" s="23">
        <f t="shared" si="2"/>
        <v>0</v>
      </c>
      <c r="AJ9" s="23">
        <f t="shared" si="2"/>
        <v>0</v>
      </c>
      <c r="AK9" s="23">
        <f t="shared" si="2"/>
        <v>0</v>
      </c>
      <c r="AL9" s="23">
        <f t="shared" si="2"/>
        <v>0</v>
      </c>
      <c r="AM9" s="23">
        <f t="shared" si="2"/>
        <v>0</v>
      </c>
      <c r="AN9" s="23">
        <f t="shared" si="2"/>
        <v>0</v>
      </c>
      <c r="AO9" s="23">
        <f t="shared" si="2"/>
        <v>0</v>
      </c>
      <c r="AP9" s="23">
        <f t="shared" si="2"/>
        <v>0</v>
      </c>
      <c r="AQ9" s="23">
        <f t="shared" si="2"/>
        <v>0</v>
      </c>
      <c r="AR9" s="23">
        <f t="shared" si="2"/>
        <v>0</v>
      </c>
      <c r="AS9" s="23">
        <f t="shared" si="2"/>
        <v>0</v>
      </c>
      <c r="AT9" s="23">
        <f t="shared" si="2"/>
        <v>0</v>
      </c>
      <c r="AU9" s="23">
        <f t="shared" si="2"/>
        <v>0</v>
      </c>
      <c r="AV9" s="23">
        <f t="shared" si="2"/>
        <v>0</v>
      </c>
      <c r="AW9" s="23">
        <f t="shared" si="2"/>
        <v>0</v>
      </c>
      <c r="AX9" s="23">
        <f t="shared" si="2"/>
        <v>0</v>
      </c>
      <c r="AY9" s="23">
        <f t="shared" si="2"/>
        <v>0</v>
      </c>
      <c r="AZ9" s="23">
        <f t="shared" si="2"/>
        <v>0</v>
      </c>
      <c r="BA9" s="23">
        <f t="shared" si="2"/>
        <v>0</v>
      </c>
      <c r="BB9" s="23">
        <f t="shared" si="2"/>
        <v>0</v>
      </c>
      <c r="BC9" s="23">
        <f t="shared" si="2"/>
        <v>0</v>
      </c>
      <c r="BD9" s="23">
        <f t="shared" si="2"/>
        <v>0</v>
      </c>
      <c r="BE9" s="23">
        <f t="shared" si="2"/>
        <v>0</v>
      </c>
      <c r="BF9" s="23">
        <f t="shared" si="2"/>
        <v>0</v>
      </c>
      <c r="BG9" s="23">
        <f t="shared" si="2"/>
        <v>0</v>
      </c>
      <c r="BH9" s="23">
        <f t="shared" si="2"/>
        <v>0</v>
      </c>
      <c r="BI9" s="23">
        <f t="shared" si="2"/>
        <v>0</v>
      </c>
      <c r="BJ9" s="23">
        <f t="shared" si="2"/>
        <v>0</v>
      </c>
      <c r="BK9" s="23">
        <f t="shared" si="2"/>
        <v>0</v>
      </c>
      <c r="BL9" s="23">
        <f t="shared" si="2"/>
        <v>0</v>
      </c>
      <c r="BM9" s="23">
        <f t="shared" si="2"/>
        <v>0</v>
      </c>
      <c r="BN9" s="23">
        <f t="shared" si="2"/>
        <v>0</v>
      </c>
      <c r="BO9" s="23">
        <f t="shared" si="2"/>
        <v>0</v>
      </c>
      <c r="BP9" s="23">
        <f t="shared" si="2"/>
        <v>0</v>
      </c>
      <c r="BQ9" s="23">
        <f t="shared" si="2"/>
        <v>0</v>
      </c>
      <c r="BR9" s="23">
        <f t="shared" si="2"/>
        <v>4210000</v>
      </c>
      <c r="BS9" s="23">
        <f t="shared" si="2"/>
        <v>4210000</v>
      </c>
      <c r="BT9" s="23">
        <f t="shared" si="2"/>
        <v>4210000</v>
      </c>
      <c r="BU9" s="23">
        <f t="shared" si="3"/>
        <v>4210000</v>
      </c>
      <c r="BV9" s="23">
        <f t="shared" si="3"/>
        <v>4210000</v>
      </c>
      <c r="BW9" s="23">
        <f t="shared" si="3"/>
        <v>4210000</v>
      </c>
      <c r="BX9" s="23">
        <f t="shared" si="3"/>
        <v>4210000</v>
      </c>
      <c r="BY9" s="23">
        <f t="shared" si="3"/>
        <v>4210000</v>
      </c>
      <c r="BZ9" s="23">
        <f t="shared" si="3"/>
        <v>4210000</v>
      </c>
      <c r="CA9" s="23">
        <f t="shared" si="3"/>
        <v>4210000</v>
      </c>
      <c r="CB9" s="23">
        <f t="shared" si="3"/>
        <v>4210000</v>
      </c>
      <c r="CC9" s="23">
        <f t="shared" si="3"/>
        <v>4210000</v>
      </c>
      <c r="CD9" s="23">
        <f t="shared" si="3"/>
        <v>4210000</v>
      </c>
      <c r="CE9" s="23">
        <f t="shared" si="3"/>
        <v>4210000</v>
      </c>
      <c r="CF9" s="23">
        <f t="shared" si="3"/>
        <v>4210000</v>
      </c>
    </row>
    <row r="10" spans="1:84" ht="21.95" customHeight="1">
      <c r="A10" s="32" t="s">
        <v>105</v>
      </c>
      <c r="B10" s="19">
        <v>100</v>
      </c>
      <c r="C10" s="32">
        <v>1</v>
      </c>
      <c r="D10" s="32">
        <v>101000</v>
      </c>
      <c r="E10" s="32">
        <v>0</v>
      </c>
      <c r="F10" s="32">
        <v>40000</v>
      </c>
      <c r="G10" s="32" t="s">
        <v>101</v>
      </c>
      <c r="H10" s="32">
        <v>90900</v>
      </c>
      <c r="I10" s="41">
        <f t="shared" si="4"/>
        <v>101000</v>
      </c>
      <c r="J10" s="23">
        <f t="shared" si="5"/>
        <v>-10100</v>
      </c>
      <c r="M10" s="23">
        <f t="shared" si="6"/>
        <v>0</v>
      </c>
      <c r="N10" s="23">
        <f t="shared" si="2"/>
        <v>0</v>
      </c>
      <c r="O10" s="23">
        <f t="shared" si="2"/>
        <v>0</v>
      </c>
      <c r="P10" s="23">
        <f t="shared" si="2"/>
        <v>0</v>
      </c>
      <c r="Q10" s="23">
        <f t="shared" si="2"/>
        <v>0</v>
      </c>
      <c r="R10" s="23">
        <f t="shared" si="2"/>
        <v>0</v>
      </c>
      <c r="S10" s="23">
        <f t="shared" si="2"/>
        <v>0</v>
      </c>
      <c r="T10" s="23">
        <f t="shared" si="2"/>
        <v>0</v>
      </c>
      <c r="U10" s="23">
        <f t="shared" si="2"/>
        <v>0</v>
      </c>
      <c r="V10" s="23">
        <f t="shared" si="2"/>
        <v>0</v>
      </c>
      <c r="W10" s="23">
        <f t="shared" si="2"/>
        <v>0</v>
      </c>
      <c r="X10" s="23">
        <f t="shared" si="2"/>
        <v>101000</v>
      </c>
      <c r="Y10" s="23">
        <f t="shared" si="2"/>
        <v>101000</v>
      </c>
      <c r="Z10" s="23">
        <f t="shared" si="2"/>
        <v>101000</v>
      </c>
      <c r="AA10" s="23">
        <f t="shared" si="2"/>
        <v>101000</v>
      </c>
      <c r="AB10" s="23">
        <f t="shared" si="2"/>
        <v>101000</v>
      </c>
      <c r="AC10" s="23">
        <f t="shared" si="2"/>
        <v>101000</v>
      </c>
      <c r="AD10" s="23">
        <f t="shared" si="2"/>
        <v>101000</v>
      </c>
      <c r="AE10" s="23">
        <f t="shared" si="2"/>
        <v>101000</v>
      </c>
      <c r="AF10" s="23">
        <f t="shared" si="2"/>
        <v>101000</v>
      </c>
      <c r="AG10" s="23">
        <f t="shared" ref="AG10:AV28" si="7">IF($G10="MILES",FLOOR(AG$5/$F10,1)*$I10,FLOOR(AG$4/$F10,1)*$I10)</f>
        <v>101000</v>
      </c>
      <c r="AH10" s="23">
        <f t="shared" si="7"/>
        <v>101000</v>
      </c>
      <c r="AI10" s="23">
        <f t="shared" si="7"/>
        <v>202000</v>
      </c>
      <c r="AJ10" s="23">
        <f t="shared" si="7"/>
        <v>202000</v>
      </c>
      <c r="AK10" s="23">
        <f t="shared" si="7"/>
        <v>202000</v>
      </c>
      <c r="AL10" s="23">
        <f t="shared" si="7"/>
        <v>202000</v>
      </c>
      <c r="AM10" s="23">
        <f t="shared" si="7"/>
        <v>202000</v>
      </c>
      <c r="AN10" s="23">
        <f t="shared" si="7"/>
        <v>202000</v>
      </c>
      <c r="AO10" s="23">
        <f t="shared" si="7"/>
        <v>202000</v>
      </c>
      <c r="AP10" s="23">
        <f t="shared" si="7"/>
        <v>202000</v>
      </c>
      <c r="AQ10" s="23">
        <f t="shared" si="7"/>
        <v>202000</v>
      </c>
      <c r="AR10" s="23">
        <f t="shared" si="7"/>
        <v>202000</v>
      </c>
      <c r="AS10" s="23">
        <f t="shared" si="7"/>
        <v>202000</v>
      </c>
      <c r="AT10" s="23">
        <f t="shared" si="7"/>
        <v>202000</v>
      </c>
      <c r="AU10" s="23">
        <f t="shared" si="7"/>
        <v>303000</v>
      </c>
      <c r="AV10" s="23">
        <f t="shared" si="7"/>
        <v>303000</v>
      </c>
      <c r="AW10" s="23">
        <f t="shared" ref="AW10:BL25" si="8">IF($G10="MILES",FLOOR(AW$5/$F10,1)*$I10,FLOOR(AW$4/$F10,1)*$I10)</f>
        <v>303000</v>
      </c>
      <c r="AX10" s="23">
        <f t="shared" si="8"/>
        <v>303000</v>
      </c>
      <c r="AY10" s="23">
        <f t="shared" si="8"/>
        <v>303000</v>
      </c>
      <c r="AZ10" s="23">
        <f t="shared" si="8"/>
        <v>303000</v>
      </c>
      <c r="BA10" s="23">
        <f t="shared" si="8"/>
        <v>303000</v>
      </c>
      <c r="BB10" s="23">
        <f t="shared" si="8"/>
        <v>303000</v>
      </c>
      <c r="BC10" s="23">
        <f t="shared" si="8"/>
        <v>303000</v>
      </c>
      <c r="BD10" s="23">
        <f t="shared" si="8"/>
        <v>303000</v>
      </c>
      <c r="BE10" s="23">
        <f t="shared" si="8"/>
        <v>303000</v>
      </c>
      <c r="BF10" s="23">
        <f t="shared" si="8"/>
        <v>404000</v>
      </c>
      <c r="BG10" s="23">
        <f t="shared" si="8"/>
        <v>404000</v>
      </c>
      <c r="BH10" s="23">
        <f t="shared" si="8"/>
        <v>404000</v>
      </c>
      <c r="BI10" s="23">
        <f t="shared" si="8"/>
        <v>404000</v>
      </c>
      <c r="BJ10" s="23">
        <f t="shared" si="8"/>
        <v>404000</v>
      </c>
      <c r="BK10" s="23">
        <f t="shared" si="8"/>
        <v>404000</v>
      </c>
      <c r="BL10" s="23">
        <f t="shared" si="8"/>
        <v>404000</v>
      </c>
      <c r="BM10" s="23">
        <f t="shared" ref="BM10:CB24" si="9">IF($G10="MILES",FLOOR(BM$5/$F10,1)*$I10,FLOOR(BM$4/$F10,1)*$I10)</f>
        <v>404000</v>
      </c>
      <c r="BN10" s="23">
        <f t="shared" si="9"/>
        <v>404000</v>
      </c>
      <c r="BO10" s="23">
        <f t="shared" si="9"/>
        <v>404000</v>
      </c>
      <c r="BP10" s="23">
        <f t="shared" si="9"/>
        <v>404000</v>
      </c>
      <c r="BQ10" s="23">
        <f t="shared" si="9"/>
        <v>404000</v>
      </c>
      <c r="BR10" s="23">
        <f t="shared" si="9"/>
        <v>505000</v>
      </c>
      <c r="BS10" s="23">
        <f t="shared" si="9"/>
        <v>505000</v>
      </c>
      <c r="BT10" s="23">
        <f t="shared" si="9"/>
        <v>505000</v>
      </c>
      <c r="BU10" s="23">
        <f t="shared" si="9"/>
        <v>505000</v>
      </c>
      <c r="BV10" s="23">
        <f t="shared" si="9"/>
        <v>505000</v>
      </c>
      <c r="BW10" s="23">
        <f t="shared" si="9"/>
        <v>505000</v>
      </c>
      <c r="BX10" s="23">
        <f t="shared" si="9"/>
        <v>505000</v>
      </c>
      <c r="BY10" s="23">
        <f t="shared" si="9"/>
        <v>505000</v>
      </c>
      <c r="BZ10" s="23">
        <f t="shared" si="9"/>
        <v>505000</v>
      </c>
      <c r="CA10" s="23">
        <f t="shared" si="9"/>
        <v>505000</v>
      </c>
      <c r="CB10" s="23">
        <f t="shared" si="9"/>
        <v>505000</v>
      </c>
      <c r="CC10" s="23">
        <f t="shared" si="3"/>
        <v>606000</v>
      </c>
      <c r="CD10" s="23">
        <f t="shared" si="3"/>
        <v>606000</v>
      </c>
      <c r="CE10" s="23">
        <f t="shared" si="3"/>
        <v>606000</v>
      </c>
      <c r="CF10" s="23">
        <f t="shared" si="3"/>
        <v>606000</v>
      </c>
    </row>
    <row r="11" spans="1:84" ht="21.95" customHeight="1">
      <c r="A11" s="32" t="s">
        <v>106</v>
      </c>
      <c r="B11" s="19">
        <v>100</v>
      </c>
      <c r="C11" s="32">
        <v>1</v>
      </c>
      <c r="D11" s="32">
        <v>112000</v>
      </c>
      <c r="E11" s="32">
        <v>0</v>
      </c>
      <c r="F11" s="32">
        <v>40000</v>
      </c>
      <c r="G11" s="32" t="s">
        <v>101</v>
      </c>
      <c r="H11" s="32">
        <v>100800</v>
      </c>
      <c r="I11" s="41">
        <f t="shared" si="4"/>
        <v>112000</v>
      </c>
      <c r="J11" s="23">
        <f t="shared" si="5"/>
        <v>-11200</v>
      </c>
      <c r="M11" s="23">
        <f t="shared" si="6"/>
        <v>0</v>
      </c>
      <c r="N11" s="23">
        <f t="shared" si="6"/>
        <v>0</v>
      </c>
      <c r="O11" s="23">
        <f t="shared" si="6"/>
        <v>0</v>
      </c>
      <c r="P11" s="23">
        <f t="shared" si="6"/>
        <v>0</v>
      </c>
      <c r="Q11" s="23">
        <f t="shared" si="6"/>
        <v>0</v>
      </c>
      <c r="R11" s="23">
        <f t="shared" si="6"/>
        <v>0</v>
      </c>
      <c r="S11" s="23">
        <f t="shared" si="6"/>
        <v>0</v>
      </c>
      <c r="T11" s="23">
        <f t="shared" si="6"/>
        <v>0</v>
      </c>
      <c r="U11" s="23">
        <f t="shared" si="6"/>
        <v>0</v>
      </c>
      <c r="V11" s="23">
        <f t="shared" si="6"/>
        <v>0</v>
      </c>
      <c r="W11" s="23">
        <f t="shared" si="6"/>
        <v>0</v>
      </c>
      <c r="X11" s="23">
        <f t="shared" si="6"/>
        <v>112000</v>
      </c>
      <c r="Y11" s="23">
        <f t="shared" si="6"/>
        <v>112000</v>
      </c>
      <c r="Z11" s="23">
        <f t="shared" si="6"/>
        <v>112000</v>
      </c>
      <c r="AA11" s="23">
        <f t="shared" si="6"/>
        <v>112000</v>
      </c>
      <c r="AB11" s="23">
        <f t="shared" si="6"/>
        <v>112000</v>
      </c>
      <c r="AC11" s="23">
        <f t="shared" ref="AC11:AR28" si="10">IF($G11="MILES",FLOOR(AC$5/$F11,1)*$I11,FLOOR(AC$4/$F11,1)*$I11)</f>
        <v>112000</v>
      </c>
      <c r="AD11" s="23">
        <f t="shared" si="10"/>
        <v>112000</v>
      </c>
      <c r="AE11" s="23">
        <f t="shared" si="10"/>
        <v>112000</v>
      </c>
      <c r="AF11" s="23">
        <f t="shared" si="10"/>
        <v>112000</v>
      </c>
      <c r="AG11" s="23">
        <f t="shared" si="10"/>
        <v>112000</v>
      </c>
      <c r="AH11" s="23">
        <f t="shared" si="10"/>
        <v>112000</v>
      </c>
      <c r="AI11" s="23">
        <f t="shared" si="10"/>
        <v>224000</v>
      </c>
      <c r="AJ11" s="23">
        <f t="shared" si="10"/>
        <v>224000</v>
      </c>
      <c r="AK11" s="23">
        <f t="shared" si="10"/>
        <v>224000</v>
      </c>
      <c r="AL11" s="23">
        <f t="shared" si="10"/>
        <v>224000</v>
      </c>
      <c r="AM11" s="23">
        <f t="shared" si="10"/>
        <v>224000</v>
      </c>
      <c r="AN11" s="23">
        <f t="shared" si="10"/>
        <v>224000</v>
      </c>
      <c r="AO11" s="23">
        <f t="shared" si="10"/>
        <v>224000</v>
      </c>
      <c r="AP11" s="23">
        <f t="shared" si="10"/>
        <v>224000</v>
      </c>
      <c r="AQ11" s="23">
        <f t="shared" si="10"/>
        <v>224000</v>
      </c>
      <c r="AR11" s="23">
        <f t="shared" si="10"/>
        <v>224000</v>
      </c>
      <c r="AS11" s="23">
        <f t="shared" si="7"/>
        <v>224000</v>
      </c>
      <c r="AT11" s="23">
        <f t="shared" si="7"/>
        <v>224000</v>
      </c>
      <c r="AU11" s="23">
        <f t="shared" si="7"/>
        <v>336000</v>
      </c>
      <c r="AV11" s="23">
        <f t="shared" si="7"/>
        <v>336000</v>
      </c>
      <c r="AW11" s="23">
        <f t="shared" si="8"/>
        <v>336000</v>
      </c>
      <c r="AX11" s="23">
        <f t="shared" si="8"/>
        <v>336000</v>
      </c>
      <c r="AY11" s="23">
        <f t="shared" si="8"/>
        <v>336000</v>
      </c>
      <c r="AZ11" s="23">
        <f t="shared" si="8"/>
        <v>336000</v>
      </c>
      <c r="BA11" s="23">
        <f t="shared" si="8"/>
        <v>336000</v>
      </c>
      <c r="BB11" s="23">
        <f t="shared" si="8"/>
        <v>336000</v>
      </c>
      <c r="BC11" s="23">
        <f t="shared" si="8"/>
        <v>336000</v>
      </c>
      <c r="BD11" s="23">
        <f t="shared" si="8"/>
        <v>336000</v>
      </c>
      <c r="BE11" s="23">
        <f t="shared" si="8"/>
        <v>336000</v>
      </c>
      <c r="BF11" s="23">
        <f t="shared" si="8"/>
        <v>448000</v>
      </c>
      <c r="BG11" s="23">
        <f t="shared" si="8"/>
        <v>448000</v>
      </c>
      <c r="BH11" s="23">
        <f t="shared" si="8"/>
        <v>448000</v>
      </c>
      <c r="BI11" s="23">
        <f t="shared" si="8"/>
        <v>448000</v>
      </c>
      <c r="BJ11" s="23">
        <f t="shared" si="8"/>
        <v>448000</v>
      </c>
      <c r="BK11" s="23">
        <f t="shared" si="8"/>
        <v>448000</v>
      </c>
      <c r="BL11" s="23">
        <f t="shared" si="8"/>
        <v>448000</v>
      </c>
      <c r="BM11" s="23">
        <f t="shared" si="9"/>
        <v>448000</v>
      </c>
      <c r="BN11" s="23">
        <f t="shared" si="9"/>
        <v>448000</v>
      </c>
      <c r="BO11" s="23">
        <f t="shared" si="9"/>
        <v>448000</v>
      </c>
      <c r="BP11" s="23">
        <f t="shared" si="9"/>
        <v>448000</v>
      </c>
      <c r="BQ11" s="23">
        <f t="shared" si="9"/>
        <v>448000</v>
      </c>
      <c r="BR11" s="23">
        <f t="shared" si="9"/>
        <v>560000</v>
      </c>
      <c r="BS11" s="23">
        <f t="shared" si="9"/>
        <v>560000</v>
      </c>
      <c r="BT11" s="23">
        <f t="shared" si="9"/>
        <v>560000</v>
      </c>
      <c r="BU11" s="23">
        <f t="shared" si="3"/>
        <v>560000</v>
      </c>
      <c r="BV11" s="23">
        <f t="shared" si="3"/>
        <v>560000</v>
      </c>
      <c r="BW11" s="23">
        <f t="shared" si="3"/>
        <v>560000</v>
      </c>
      <c r="BX11" s="23">
        <f t="shared" si="3"/>
        <v>560000</v>
      </c>
      <c r="BY11" s="23">
        <f t="shared" si="3"/>
        <v>560000</v>
      </c>
      <c r="BZ11" s="23">
        <f t="shared" si="3"/>
        <v>560000</v>
      </c>
      <c r="CA11" s="23">
        <f t="shared" si="3"/>
        <v>560000</v>
      </c>
      <c r="CB11" s="23">
        <f t="shared" si="3"/>
        <v>560000</v>
      </c>
      <c r="CC11" s="23">
        <f t="shared" si="3"/>
        <v>672000</v>
      </c>
      <c r="CD11" s="23">
        <f t="shared" si="3"/>
        <v>672000</v>
      </c>
      <c r="CE11" s="23">
        <f t="shared" si="3"/>
        <v>672000</v>
      </c>
      <c r="CF11" s="23">
        <f t="shared" si="3"/>
        <v>672000</v>
      </c>
    </row>
    <row r="12" spans="1:84" ht="21.95" customHeight="1">
      <c r="A12" s="32" t="s">
        <v>107</v>
      </c>
      <c r="B12" s="19">
        <v>100</v>
      </c>
      <c r="C12" s="32">
        <v>4</v>
      </c>
      <c r="D12" s="32">
        <v>262000</v>
      </c>
      <c r="E12" s="32">
        <v>0</v>
      </c>
      <c r="F12" s="32">
        <v>50000</v>
      </c>
      <c r="G12" s="32" t="s">
        <v>101</v>
      </c>
      <c r="H12" s="32">
        <v>943200</v>
      </c>
      <c r="I12" s="41">
        <f t="shared" si="4"/>
        <v>1048000</v>
      </c>
      <c r="J12" s="23">
        <f t="shared" si="5"/>
        <v>-104800</v>
      </c>
      <c r="M12" s="23">
        <f t="shared" si="6"/>
        <v>0</v>
      </c>
      <c r="N12" s="23">
        <f t="shared" si="6"/>
        <v>0</v>
      </c>
      <c r="O12" s="23">
        <f t="shared" si="6"/>
        <v>0</v>
      </c>
      <c r="P12" s="23">
        <f t="shared" si="6"/>
        <v>0</v>
      </c>
      <c r="Q12" s="23">
        <f t="shared" si="6"/>
        <v>0</v>
      </c>
      <c r="R12" s="23">
        <f t="shared" si="6"/>
        <v>0</v>
      </c>
      <c r="S12" s="23">
        <f t="shared" si="6"/>
        <v>0</v>
      </c>
      <c r="T12" s="23">
        <f t="shared" si="6"/>
        <v>0</v>
      </c>
      <c r="U12" s="23">
        <f t="shared" si="6"/>
        <v>0</v>
      </c>
      <c r="V12" s="23">
        <f t="shared" si="6"/>
        <v>0</v>
      </c>
      <c r="W12" s="23">
        <f t="shared" si="6"/>
        <v>0</v>
      </c>
      <c r="X12" s="23">
        <f t="shared" si="6"/>
        <v>0</v>
      </c>
      <c r="Y12" s="23">
        <f t="shared" si="6"/>
        <v>0</v>
      </c>
      <c r="Z12" s="23">
        <f t="shared" si="6"/>
        <v>0</v>
      </c>
      <c r="AA12" s="23">
        <f t="shared" si="6"/>
        <v>1048000</v>
      </c>
      <c r="AB12" s="23">
        <f t="shared" si="6"/>
        <v>1048000</v>
      </c>
      <c r="AC12" s="23">
        <f t="shared" si="10"/>
        <v>1048000</v>
      </c>
      <c r="AD12" s="23">
        <f t="shared" si="10"/>
        <v>1048000</v>
      </c>
      <c r="AE12" s="23">
        <f t="shared" si="10"/>
        <v>1048000</v>
      </c>
      <c r="AF12" s="23">
        <f t="shared" si="10"/>
        <v>1048000</v>
      </c>
      <c r="AG12" s="23">
        <f t="shared" si="10"/>
        <v>1048000</v>
      </c>
      <c r="AH12" s="23">
        <f t="shared" si="10"/>
        <v>1048000</v>
      </c>
      <c r="AI12" s="23">
        <f t="shared" si="10"/>
        <v>1048000</v>
      </c>
      <c r="AJ12" s="23">
        <f t="shared" si="10"/>
        <v>1048000</v>
      </c>
      <c r="AK12" s="23">
        <f t="shared" si="10"/>
        <v>1048000</v>
      </c>
      <c r="AL12" s="23">
        <f t="shared" si="10"/>
        <v>1048000</v>
      </c>
      <c r="AM12" s="23">
        <f t="shared" si="10"/>
        <v>1048000</v>
      </c>
      <c r="AN12" s="23">
        <f t="shared" si="10"/>
        <v>1048000</v>
      </c>
      <c r="AO12" s="23">
        <f t="shared" si="10"/>
        <v>2096000</v>
      </c>
      <c r="AP12" s="23">
        <f t="shared" si="10"/>
        <v>2096000</v>
      </c>
      <c r="AQ12" s="23">
        <f t="shared" si="10"/>
        <v>2096000</v>
      </c>
      <c r="AR12" s="23">
        <f t="shared" si="10"/>
        <v>2096000</v>
      </c>
      <c r="AS12" s="23">
        <f t="shared" si="7"/>
        <v>2096000</v>
      </c>
      <c r="AT12" s="23">
        <f t="shared" si="7"/>
        <v>2096000</v>
      </c>
      <c r="AU12" s="23">
        <f t="shared" si="7"/>
        <v>2096000</v>
      </c>
      <c r="AV12" s="23">
        <f t="shared" si="7"/>
        <v>2096000</v>
      </c>
      <c r="AW12" s="23">
        <f t="shared" si="8"/>
        <v>2096000</v>
      </c>
      <c r="AX12" s="23">
        <f t="shared" si="8"/>
        <v>2096000</v>
      </c>
      <c r="AY12" s="23">
        <f t="shared" si="8"/>
        <v>2096000</v>
      </c>
      <c r="AZ12" s="23">
        <f t="shared" si="8"/>
        <v>2096000</v>
      </c>
      <c r="BA12" s="23">
        <f t="shared" si="8"/>
        <v>2096000</v>
      </c>
      <c r="BB12" s="23">
        <f t="shared" si="8"/>
        <v>2096000</v>
      </c>
      <c r="BC12" s="23">
        <f t="shared" si="8"/>
        <v>3144000</v>
      </c>
      <c r="BD12" s="23">
        <f t="shared" si="8"/>
        <v>3144000</v>
      </c>
      <c r="BE12" s="23">
        <f t="shared" si="8"/>
        <v>3144000</v>
      </c>
      <c r="BF12" s="23">
        <f t="shared" si="8"/>
        <v>3144000</v>
      </c>
      <c r="BG12" s="23">
        <f t="shared" si="8"/>
        <v>3144000</v>
      </c>
      <c r="BH12" s="23">
        <f t="shared" si="8"/>
        <v>3144000</v>
      </c>
      <c r="BI12" s="23">
        <f t="shared" si="8"/>
        <v>3144000</v>
      </c>
      <c r="BJ12" s="23">
        <f t="shared" si="8"/>
        <v>3144000</v>
      </c>
      <c r="BK12" s="23">
        <f t="shared" si="8"/>
        <v>3144000</v>
      </c>
      <c r="BL12" s="23">
        <f t="shared" si="8"/>
        <v>3144000</v>
      </c>
      <c r="BM12" s="23">
        <f t="shared" si="9"/>
        <v>3144000</v>
      </c>
      <c r="BN12" s="23">
        <f t="shared" si="9"/>
        <v>3144000</v>
      </c>
      <c r="BO12" s="23">
        <f t="shared" si="9"/>
        <v>3144000</v>
      </c>
      <c r="BP12" s="23">
        <f t="shared" si="9"/>
        <v>3144000</v>
      </c>
      <c r="BQ12" s="23">
        <f t="shared" si="9"/>
        <v>3144000</v>
      </c>
      <c r="BR12" s="23">
        <f t="shared" si="9"/>
        <v>4192000</v>
      </c>
      <c r="BS12" s="23">
        <f t="shared" si="9"/>
        <v>4192000</v>
      </c>
      <c r="BT12" s="23">
        <f t="shared" si="9"/>
        <v>4192000</v>
      </c>
      <c r="BU12" s="23">
        <f t="shared" si="3"/>
        <v>4192000</v>
      </c>
      <c r="BV12" s="23">
        <f t="shared" si="3"/>
        <v>4192000</v>
      </c>
      <c r="BW12" s="23">
        <f t="shared" si="3"/>
        <v>4192000</v>
      </c>
      <c r="BX12" s="23">
        <f t="shared" si="3"/>
        <v>4192000</v>
      </c>
      <c r="BY12" s="23">
        <f t="shared" si="3"/>
        <v>4192000</v>
      </c>
      <c r="BZ12" s="23">
        <f t="shared" si="3"/>
        <v>4192000</v>
      </c>
      <c r="CA12" s="23">
        <f t="shared" si="3"/>
        <v>4192000</v>
      </c>
      <c r="CB12" s="23">
        <f t="shared" si="3"/>
        <v>4192000</v>
      </c>
      <c r="CC12" s="23">
        <f t="shared" si="3"/>
        <v>4192000</v>
      </c>
      <c r="CD12" s="23">
        <f t="shared" si="3"/>
        <v>4192000</v>
      </c>
      <c r="CE12" s="23">
        <f t="shared" si="3"/>
        <v>4192000</v>
      </c>
      <c r="CF12" s="23">
        <f t="shared" si="3"/>
        <v>5240000</v>
      </c>
    </row>
    <row r="13" spans="1:84" ht="21.95" customHeight="1">
      <c r="A13" s="32" t="s">
        <v>108</v>
      </c>
      <c r="B13" s="19">
        <v>100</v>
      </c>
      <c r="C13" s="32">
        <v>1</v>
      </c>
      <c r="D13" s="32">
        <v>163000</v>
      </c>
      <c r="E13" s="32">
        <v>0</v>
      </c>
      <c r="F13" s="32">
        <v>20000</v>
      </c>
      <c r="G13" s="32" t="s">
        <v>101</v>
      </c>
      <c r="H13" s="32">
        <v>146700</v>
      </c>
      <c r="I13" s="41">
        <f t="shared" si="4"/>
        <v>163000</v>
      </c>
      <c r="J13" s="23">
        <f t="shared" si="5"/>
        <v>-16300</v>
      </c>
      <c r="M13" s="23">
        <f t="shared" si="6"/>
        <v>0</v>
      </c>
      <c r="N13" s="23">
        <f t="shared" si="6"/>
        <v>0</v>
      </c>
      <c r="O13" s="23">
        <f t="shared" si="6"/>
        <v>0</v>
      </c>
      <c r="P13" s="23">
        <f t="shared" si="6"/>
        <v>0</v>
      </c>
      <c r="Q13" s="23">
        <f t="shared" si="6"/>
        <v>0</v>
      </c>
      <c r="R13" s="23">
        <f t="shared" si="6"/>
        <v>163000</v>
      </c>
      <c r="S13" s="23">
        <f t="shared" si="6"/>
        <v>163000</v>
      </c>
      <c r="T13" s="23">
        <f t="shared" si="6"/>
        <v>163000</v>
      </c>
      <c r="U13" s="23">
        <f t="shared" si="6"/>
        <v>163000</v>
      </c>
      <c r="V13" s="23">
        <f t="shared" si="6"/>
        <v>163000</v>
      </c>
      <c r="W13" s="23">
        <f t="shared" si="6"/>
        <v>163000</v>
      </c>
      <c r="X13" s="23">
        <f t="shared" si="6"/>
        <v>326000</v>
      </c>
      <c r="Y13" s="23">
        <f t="shared" si="6"/>
        <v>326000</v>
      </c>
      <c r="Z13" s="23">
        <f t="shared" si="6"/>
        <v>326000</v>
      </c>
      <c r="AA13" s="23">
        <f t="shared" si="6"/>
        <v>326000</v>
      </c>
      <c r="AB13" s="23">
        <f t="shared" si="6"/>
        <v>326000</v>
      </c>
      <c r="AC13" s="23">
        <f t="shared" si="10"/>
        <v>326000</v>
      </c>
      <c r="AD13" s="23">
        <f t="shared" si="10"/>
        <v>489000</v>
      </c>
      <c r="AE13" s="23">
        <f t="shared" si="10"/>
        <v>489000</v>
      </c>
      <c r="AF13" s="23">
        <f t="shared" si="10"/>
        <v>489000</v>
      </c>
      <c r="AG13" s="23">
        <f t="shared" si="10"/>
        <v>489000</v>
      </c>
      <c r="AH13" s="23">
        <f t="shared" si="10"/>
        <v>489000</v>
      </c>
      <c r="AI13" s="23">
        <f t="shared" si="10"/>
        <v>652000</v>
      </c>
      <c r="AJ13" s="23">
        <f t="shared" si="10"/>
        <v>652000</v>
      </c>
      <c r="AK13" s="23">
        <f t="shared" si="10"/>
        <v>652000</v>
      </c>
      <c r="AL13" s="23">
        <f t="shared" si="10"/>
        <v>652000</v>
      </c>
      <c r="AM13" s="23">
        <f t="shared" si="10"/>
        <v>652000</v>
      </c>
      <c r="AN13" s="23">
        <f t="shared" si="10"/>
        <v>652000</v>
      </c>
      <c r="AO13" s="23">
        <f t="shared" si="10"/>
        <v>815000</v>
      </c>
      <c r="AP13" s="23">
        <f t="shared" si="10"/>
        <v>815000</v>
      </c>
      <c r="AQ13" s="23">
        <f t="shared" si="10"/>
        <v>815000</v>
      </c>
      <c r="AR13" s="23">
        <f t="shared" si="10"/>
        <v>815000</v>
      </c>
      <c r="AS13" s="23">
        <f t="shared" si="7"/>
        <v>815000</v>
      </c>
      <c r="AT13" s="23">
        <f t="shared" si="7"/>
        <v>815000</v>
      </c>
      <c r="AU13" s="23">
        <f t="shared" si="7"/>
        <v>978000</v>
      </c>
      <c r="AV13" s="23">
        <f t="shared" si="7"/>
        <v>978000</v>
      </c>
      <c r="AW13" s="23">
        <f t="shared" si="8"/>
        <v>978000</v>
      </c>
      <c r="AX13" s="23">
        <f t="shared" si="8"/>
        <v>978000</v>
      </c>
      <c r="AY13" s="23">
        <f t="shared" si="8"/>
        <v>978000</v>
      </c>
      <c r="AZ13" s="23">
        <f t="shared" si="8"/>
        <v>1141000</v>
      </c>
      <c r="BA13" s="23">
        <f t="shared" si="8"/>
        <v>1141000</v>
      </c>
      <c r="BB13" s="23">
        <f t="shared" si="8"/>
        <v>1141000</v>
      </c>
      <c r="BC13" s="23">
        <f t="shared" si="8"/>
        <v>1141000</v>
      </c>
      <c r="BD13" s="23">
        <f t="shared" si="8"/>
        <v>1141000</v>
      </c>
      <c r="BE13" s="23">
        <f t="shared" si="8"/>
        <v>1141000</v>
      </c>
      <c r="BF13" s="23">
        <f t="shared" si="8"/>
        <v>1304000</v>
      </c>
      <c r="BG13" s="23">
        <f t="shared" si="8"/>
        <v>1304000</v>
      </c>
      <c r="BH13" s="23">
        <f t="shared" si="8"/>
        <v>1304000</v>
      </c>
      <c r="BI13" s="23">
        <f t="shared" si="8"/>
        <v>1304000</v>
      </c>
      <c r="BJ13" s="23">
        <f t="shared" si="8"/>
        <v>1304000</v>
      </c>
      <c r="BK13" s="23">
        <f t="shared" si="8"/>
        <v>1304000</v>
      </c>
      <c r="BL13" s="23">
        <f t="shared" si="8"/>
        <v>1467000</v>
      </c>
      <c r="BM13" s="23">
        <f t="shared" si="9"/>
        <v>1467000</v>
      </c>
      <c r="BN13" s="23">
        <f t="shared" si="9"/>
        <v>1467000</v>
      </c>
      <c r="BO13" s="23">
        <f t="shared" si="9"/>
        <v>1467000</v>
      </c>
      <c r="BP13" s="23">
        <f t="shared" si="9"/>
        <v>1467000</v>
      </c>
      <c r="BQ13" s="23">
        <f t="shared" si="9"/>
        <v>1467000</v>
      </c>
      <c r="BR13" s="23">
        <f t="shared" si="9"/>
        <v>1630000</v>
      </c>
      <c r="BS13" s="23">
        <f t="shared" si="9"/>
        <v>1630000</v>
      </c>
      <c r="BT13" s="23">
        <f t="shared" si="9"/>
        <v>1630000</v>
      </c>
      <c r="BU13" s="23">
        <f t="shared" si="3"/>
        <v>1630000</v>
      </c>
      <c r="BV13" s="23">
        <f t="shared" si="3"/>
        <v>1630000</v>
      </c>
      <c r="BW13" s="23">
        <f t="shared" si="3"/>
        <v>1793000</v>
      </c>
      <c r="BX13" s="23">
        <f t="shared" si="3"/>
        <v>1793000</v>
      </c>
      <c r="BY13" s="23">
        <f t="shared" si="3"/>
        <v>1793000</v>
      </c>
      <c r="BZ13" s="23">
        <f t="shared" si="3"/>
        <v>1793000</v>
      </c>
      <c r="CA13" s="23">
        <f t="shared" si="3"/>
        <v>1793000</v>
      </c>
      <c r="CB13" s="23">
        <f t="shared" si="3"/>
        <v>1793000</v>
      </c>
      <c r="CC13" s="23">
        <f t="shared" si="3"/>
        <v>1956000</v>
      </c>
      <c r="CD13" s="23">
        <f t="shared" si="3"/>
        <v>1956000</v>
      </c>
      <c r="CE13" s="23">
        <f t="shared" si="3"/>
        <v>1956000</v>
      </c>
      <c r="CF13" s="23">
        <f t="shared" si="3"/>
        <v>1956000</v>
      </c>
    </row>
    <row r="14" spans="1:84" ht="21.95" customHeight="1">
      <c r="A14" s="32" t="s">
        <v>109</v>
      </c>
      <c r="B14" s="19">
        <v>100</v>
      </c>
      <c r="C14" s="32">
        <v>2</v>
      </c>
      <c r="D14" s="32">
        <v>10000</v>
      </c>
      <c r="E14" s="32">
        <v>0</v>
      </c>
      <c r="F14" s="32">
        <v>10000</v>
      </c>
      <c r="G14" s="32" t="s">
        <v>101</v>
      </c>
      <c r="H14" s="32">
        <v>18000</v>
      </c>
      <c r="I14" s="41">
        <f t="shared" si="4"/>
        <v>20000</v>
      </c>
      <c r="J14" s="23">
        <f t="shared" si="5"/>
        <v>-2000</v>
      </c>
      <c r="M14" s="23">
        <f t="shared" si="6"/>
        <v>0</v>
      </c>
      <c r="N14" s="23">
        <f t="shared" si="6"/>
        <v>0</v>
      </c>
      <c r="O14" s="23">
        <f t="shared" si="6"/>
        <v>20000</v>
      </c>
      <c r="P14" s="23">
        <f t="shared" si="6"/>
        <v>20000</v>
      </c>
      <c r="Q14" s="23">
        <f t="shared" si="6"/>
        <v>20000</v>
      </c>
      <c r="R14" s="23">
        <f t="shared" si="6"/>
        <v>40000</v>
      </c>
      <c r="S14" s="23">
        <f t="shared" si="6"/>
        <v>40000</v>
      </c>
      <c r="T14" s="23">
        <f t="shared" si="6"/>
        <v>40000</v>
      </c>
      <c r="U14" s="23">
        <f t="shared" si="6"/>
        <v>60000</v>
      </c>
      <c r="V14" s="23">
        <f t="shared" si="6"/>
        <v>60000</v>
      </c>
      <c r="W14" s="23">
        <f t="shared" si="6"/>
        <v>60000</v>
      </c>
      <c r="X14" s="23">
        <f t="shared" si="6"/>
        <v>80000</v>
      </c>
      <c r="Y14" s="23">
        <f t="shared" si="6"/>
        <v>80000</v>
      </c>
      <c r="Z14" s="23">
        <f t="shared" si="6"/>
        <v>80000</v>
      </c>
      <c r="AA14" s="23">
        <f t="shared" si="6"/>
        <v>100000</v>
      </c>
      <c r="AB14" s="23">
        <f t="shared" si="6"/>
        <v>100000</v>
      </c>
      <c r="AC14" s="23">
        <f t="shared" si="10"/>
        <v>100000</v>
      </c>
      <c r="AD14" s="23">
        <f t="shared" si="10"/>
        <v>120000</v>
      </c>
      <c r="AE14" s="23">
        <f t="shared" si="10"/>
        <v>120000</v>
      </c>
      <c r="AF14" s="23">
        <f t="shared" si="10"/>
        <v>140000</v>
      </c>
      <c r="AG14" s="23">
        <f t="shared" si="10"/>
        <v>140000</v>
      </c>
      <c r="AH14" s="23">
        <f t="shared" si="10"/>
        <v>140000</v>
      </c>
      <c r="AI14" s="23">
        <f t="shared" si="10"/>
        <v>160000</v>
      </c>
      <c r="AJ14" s="23">
        <f t="shared" si="10"/>
        <v>160000</v>
      </c>
      <c r="AK14" s="23">
        <f t="shared" si="10"/>
        <v>160000</v>
      </c>
      <c r="AL14" s="23">
        <f t="shared" si="10"/>
        <v>180000</v>
      </c>
      <c r="AM14" s="23">
        <f t="shared" si="10"/>
        <v>180000</v>
      </c>
      <c r="AN14" s="23">
        <f t="shared" si="10"/>
        <v>180000</v>
      </c>
      <c r="AO14" s="23">
        <f t="shared" si="10"/>
        <v>200000</v>
      </c>
      <c r="AP14" s="23">
        <f t="shared" si="10"/>
        <v>200000</v>
      </c>
      <c r="AQ14" s="23">
        <f t="shared" si="10"/>
        <v>200000</v>
      </c>
      <c r="AR14" s="23">
        <f t="shared" si="10"/>
        <v>220000</v>
      </c>
      <c r="AS14" s="23">
        <f t="shared" si="7"/>
        <v>220000</v>
      </c>
      <c r="AT14" s="23">
        <f t="shared" si="7"/>
        <v>220000</v>
      </c>
      <c r="AU14" s="23">
        <f t="shared" si="7"/>
        <v>240000</v>
      </c>
      <c r="AV14" s="23">
        <f t="shared" si="7"/>
        <v>240000</v>
      </c>
      <c r="AW14" s="23">
        <f t="shared" si="8"/>
        <v>240000</v>
      </c>
      <c r="AX14" s="23">
        <f t="shared" si="8"/>
        <v>260000</v>
      </c>
      <c r="AY14" s="23">
        <f t="shared" si="8"/>
        <v>260000</v>
      </c>
      <c r="AZ14" s="23">
        <f t="shared" si="8"/>
        <v>280000</v>
      </c>
      <c r="BA14" s="23">
        <f t="shared" si="8"/>
        <v>280000</v>
      </c>
      <c r="BB14" s="23">
        <f t="shared" si="8"/>
        <v>280000</v>
      </c>
      <c r="BC14" s="23">
        <f t="shared" si="8"/>
        <v>300000</v>
      </c>
      <c r="BD14" s="23">
        <f t="shared" si="8"/>
        <v>300000</v>
      </c>
      <c r="BE14" s="23">
        <f t="shared" si="8"/>
        <v>300000</v>
      </c>
      <c r="BF14" s="23">
        <f t="shared" si="8"/>
        <v>320000</v>
      </c>
      <c r="BG14" s="23">
        <f t="shared" si="8"/>
        <v>320000</v>
      </c>
      <c r="BH14" s="23">
        <f t="shared" si="8"/>
        <v>320000</v>
      </c>
      <c r="BI14" s="23">
        <f t="shared" si="8"/>
        <v>340000</v>
      </c>
      <c r="BJ14" s="23">
        <f t="shared" si="8"/>
        <v>340000</v>
      </c>
      <c r="BK14" s="23">
        <f t="shared" si="8"/>
        <v>340000</v>
      </c>
      <c r="BL14" s="23">
        <f t="shared" si="8"/>
        <v>360000</v>
      </c>
      <c r="BM14" s="23">
        <f t="shared" si="9"/>
        <v>360000</v>
      </c>
      <c r="BN14" s="23">
        <f t="shared" si="9"/>
        <v>360000</v>
      </c>
      <c r="BO14" s="23">
        <f t="shared" si="9"/>
        <v>380000</v>
      </c>
      <c r="BP14" s="23">
        <f t="shared" si="9"/>
        <v>380000</v>
      </c>
      <c r="BQ14" s="23">
        <f t="shared" si="9"/>
        <v>380000</v>
      </c>
      <c r="BR14" s="23">
        <f t="shared" si="9"/>
        <v>400000</v>
      </c>
      <c r="BS14" s="23">
        <f t="shared" si="9"/>
        <v>400000</v>
      </c>
      <c r="BT14" s="23">
        <f t="shared" si="9"/>
        <v>420000</v>
      </c>
      <c r="BU14" s="23">
        <f t="shared" si="3"/>
        <v>420000</v>
      </c>
      <c r="BV14" s="23">
        <f t="shared" si="3"/>
        <v>420000</v>
      </c>
      <c r="BW14" s="23">
        <f t="shared" si="3"/>
        <v>440000</v>
      </c>
      <c r="BX14" s="23">
        <f t="shared" si="3"/>
        <v>440000</v>
      </c>
      <c r="BY14" s="23">
        <f t="shared" si="3"/>
        <v>440000</v>
      </c>
      <c r="BZ14" s="23">
        <f t="shared" si="3"/>
        <v>460000</v>
      </c>
      <c r="CA14" s="23">
        <f t="shared" si="3"/>
        <v>460000</v>
      </c>
      <c r="CB14" s="23">
        <f t="shared" si="3"/>
        <v>460000</v>
      </c>
      <c r="CC14" s="23">
        <f t="shared" si="3"/>
        <v>480000</v>
      </c>
      <c r="CD14" s="23">
        <f t="shared" si="3"/>
        <v>480000</v>
      </c>
      <c r="CE14" s="23">
        <f t="shared" si="3"/>
        <v>480000</v>
      </c>
      <c r="CF14" s="23">
        <f t="shared" si="3"/>
        <v>500000</v>
      </c>
    </row>
    <row r="15" spans="1:84" ht="21.95" customHeight="1">
      <c r="A15" s="32" t="s">
        <v>110</v>
      </c>
      <c r="B15" s="19">
        <v>100</v>
      </c>
      <c r="C15" s="32">
        <v>1</v>
      </c>
      <c r="D15" s="32">
        <v>11600</v>
      </c>
      <c r="E15" s="32">
        <v>0</v>
      </c>
      <c r="F15" s="32">
        <v>10000</v>
      </c>
      <c r="G15" s="32" t="s">
        <v>101</v>
      </c>
      <c r="H15" s="32">
        <v>10440</v>
      </c>
      <c r="I15" s="41">
        <f t="shared" si="4"/>
        <v>11600</v>
      </c>
      <c r="J15" s="23">
        <f t="shared" si="5"/>
        <v>-1160</v>
      </c>
      <c r="M15" s="23">
        <f t="shared" si="6"/>
        <v>0</v>
      </c>
      <c r="N15" s="23">
        <f t="shared" si="6"/>
        <v>0</v>
      </c>
      <c r="O15" s="23">
        <f t="shared" si="6"/>
        <v>11600</v>
      </c>
      <c r="P15" s="23">
        <f t="shared" si="6"/>
        <v>11600</v>
      </c>
      <c r="Q15" s="23">
        <f t="shared" si="6"/>
        <v>11600</v>
      </c>
      <c r="R15" s="23">
        <f t="shared" si="6"/>
        <v>23200</v>
      </c>
      <c r="S15" s="23">
        <f t="shared" si="6"/>
        <v>23200</v>
      </c>
      <c r="T15" s="23">
        <f t="shared" si="6"/>
        <v>23200</v>
      </c>
      <c r="U15" s="23">
        <f t="shared" si="6"/>
        <v>34800</v>
      </c>
      <c r="V15" s="23">
        <f t="shared" si="6"/>
        <v>34800</v>
      </c>
      <c r="W15" s="23">
        <f t="shared" si="6"/>
        <v>34800</v>
      </c>
      <c r="X15" s="23">
        <f t="shared" si="6"/>
        <v>46400</v>
      </c>
      <c r="Y15" s="23">
        <f t="shared" si="6"/>
        <v>46400</v>
      </c>
      <c r="Z15" s="23">
        <f t="shared" si="6"/>
        <v>46400</v>
      </c>
      <c r="AA15" s="23">
        <f t="shared" si="6"/>
        <v>58000</v>
      </c>
      <c r="AB15" s="23">
        <f t="shared" si="6"/>
        <v>58000</v>
      </c>
      <c r="AC15" s="23">
        <f t="shared" si="10"/>
        <v>58000</v>
      </c>
      <c r="AD15" s="23">
        <f t="shared" si="10"/>
        <v>69600</v>
      </c>
      <c r="AE15" s="23">
        <f t="shared" si="10"/>
        <v>69600</v>
      </c>
      <c r="AF15" s="23">
        <f t="shared" si="10"/>
        <v>81200</v>
      </c>
      <c r="AG15" s="23">
        <f t="shared" si="10"/>
        <v>81200</v>
      </c>
      <c r="AH15" s="23">
        <f t="shared" si="10"/>
        <v>81200</v>
      </c>
      <c r="AI15" s="23">
        <f t="shared" si="10"/>
        <v>92800</v>
      </c>
      <c r="AJ15" s="23">
        <f t="shared" si="10"/>
        <v>92800</v>
      </c>
      <c r="AK15" s="23">
        <f t="shared" si="10"/>
        <v>92800</v>
      </c>
      <c r="AL15" s="23">
        <f t="shared" si="10"/>
        <v>104400</v>
      </c>
      <c r="AM15" s="23">
        <f t="shared" si="10"/>
        <v>104400</v>
      </c>
      <c r="AN15" s="23">
        <f t="shared" si="10"/>
        <v>104400</v>
      </c>
      <c r="AO15" s="23">
        <f t="shared" si="10"/>
        <v>116000</v>
      </c>
      <c r="AP15" s="23">
        <f t="shared" si="10"/>
        <v>116000</v>
      </c>
      <c r="AQ15" s="23">
        <f t="shared" si="10"/>
        <v>116000</v>
      </c>
      <c r="AR15" s="23">
        <f t="shared" si="10"/>
        <v>127600</v>
      </c>
      <c r="AS15" s="23">
        <f t="shared" si="7"/>
        <v>127600</v>
      </c>
      <c r="AT15" s="23">
        <f t="shared" si="7"/>
        <v>127600</v>
      </c>
      <c r="AU15" s="23">
        <f t="shared" si="7"/>
        <v>139200</v>
      </c>
      <c r="AV15" s="23">
        <f t="shared" si="7"/>
        <v>139200</v>
      </c>
      <c r="AW15" s="23">
        <f t="shared" si="8"/>
        <v>139200</v>
      </c>
      <c r="AX15" s="23">
        <f t="shared" si="8"/>
        <v>150800</v>
      </c>
      <c r="AY15" s="23">
        <f t="shared" si="8"/>
        <v>150800</v>
      </c>
      <c r="AZ15" s="23">
        <f t="shared" si="8"/>
        <v>162400</v>
      </c>
      <c r="BA15" s="23">
        <f t="shared" si="8"/>
        <v>162400</v>
      </c>
      <c r="BB15" s="23">
        <f t="shared" si="8"/>
        <v>162400</v>
      </c>
      <c r="BC15" s="23">
        <f t="shared" si="8"/>
        <v>174000</v>
      </c>
      <c r="BD15" s="23">
        <f t="shared" si="8"/>
        <v>174000</v>
      </c>
      <c r="BE15" s="23">
        <f t="shared" si="8"/>
        <v>174000</v>
      </c>
      <c r="BF15" s="23">
        <f t="shared" si="8"/>
        <v>185600</v>
      </c>
      <c r="BG15" s="23">
        <f t="shared" si="8"/>
        <v>185600</v>
      </c>
      <c r="BH15" s="23">
        <f t="shared" si="8"/>
        <v>185600</v>
      </c>
      <c r="BI15" s="23">
        <f t="shared" si="8"/>
        <v>197200</v>
      </c>
      <c r="BJ15" s="23">
        <f t="shared" si="8"/>
        <v>197200</v>
      </c>
      <c r="BK15" s="23">
        <f t="shared" si="8"/>
        <v>197200</v>
      </c>
      <c r="BL15" s="23">
        <f t="shared" si="8"/>
        <v>208800</v>
      </c>
      <c r="BM15" s="23">
        <f t="shared" si="9"/>
        <v>208800</v>
      </c>
      <c r="BN15" s="23">
        <f t="shared" si="9"/>
        <v>208800</v>
      </c>
      <c r="BO15" s="23">
        <f t="shared" si="9"/>
        <v>220400</v>
      </c>
      <c r="BP15" s="23">
        <f t="shared" si="9"/>
        <v>220400</v>
      </c>
      <c r="BQ15" s="23">
        <f t="shared" si="9"/>
        <v>220400</v>
      </c>
      <c r="BR15" s="23">
        <f t="shared" si="9"/>
        <v>232000</v>
      </c>
      <c r="BS15" s="23">
        <f t="shared" si="9"/>
        <v>232000</v>
      </c>
      <c r="BT15" s="23">
        <f t="shared" si="9"/>
        <v>243600</v>
      </c>
      <c r="BU15" s="23">
        <f t="shared" si="3"/>
        <v>243600</v>
      </c>
      <c r="BV15" s="23">
        <f t="shared" si="3"/>
        <v>243600</v>
      </c>
      <c r="BW15" s="23">
        <f t="shared" si="3"/>
        <v>255200</v>
      </c>
      <c r="BX15" s="23">
        <f t="shared" si="3"/>
        <v>255200</v>
      </c>
      <c r="BY15" s="23">
        <f t="shared" si="3"/>
        <v>255200</v>
      </c>
      <c r="BZ15" s="23">
        <f t="shared" si="3"/>
        <v>266800</v>
      </c>
      <c r="CA15" s="23">
        <f t="shared" si="3"/>
        <v>266800</v>
      </c>
      <c r="CB15" s="23">
        <f t="shared" si="3"/>
        <v>266800</v>
      </c>
      <c r="CC15" s="23">
        <f t="shared" si="3"/>
        <v>278400</v>
      </c>
      <c r="CD15" s="23">
        <f t="shared" si="3"/>
        <v>278400</v>
      </c>
      <c r="CE15" s="23">
        <f t="shared" si="3"/>
        <v>278400</v>
      </c>
      <c r="CF15" s="23">
        <f t="shared" si="3"/>
        <v>290000</v>
      </c>
    </row>
    <row r="16" spans="1:84" ht="21.95" customHeight="1">
      <c r="A16" s="32" t="s">
        <v>111</v>
      </c>
      <c r="B16" s="19">
        <v>100</v>
      </c>
      <c r="C16" s="32">
        <v>2</v>
      </c>
      <c r="D16" s="32">
        <v>85000</v>
      </c>
      <c r="E16" s="32">
        <v>0</v>
      </c>
      <c r="F16" s="32">
        <v>20000</v>
      </c>
      <c r="G16" s="32" t="s">
        <v>101</v>
      </c>
      <c r="H16" s="32">
        <v>153000</v>
      </c>
      <c r="I16" s="41">
        <f t="shared" si="4"/>
        <v>170000</v>
      </c>
      <c r="J16" s="23">
        <f t="shared" si="5"/>
        <v>-17000</v>
      </c>
      <c r="M16" s="23">
        <f t="shared" si="6"/>
        <v>0</v>
      </c>
      <c r="N16" s="23">
        <f t="shared" si="6"/>
        <v>0</v>
      </c>
      <c r="O16" s="23">
        <f t="shared" si="6"/>
        <v>0</v>
      </c>
      <c r="P16" s="23">
        <f t="shared" si="6"/>
        <v>0</v>
      </c>
      <c r="Q16" s="23">
        <f t="shared" si="6"/>
        <v>0</v>
      </c>
      <c r="R16" s="23">
        <f t="shared" si="6"/>
        <v>170000</v>
      </c>
      <c r="S16" s="23">
        <f t="shared" si="6"/>
        <v>170000</v>
      </c>
      <c r="T16" s="23">
        <f t="shared" si="6"/>
        <v>170000</v>
      </c>
      <c r="U16" s="23">
        <f t="shared" si="6"/>
        <v>170000</v>
      </c>
      <c r="V16" s="23">
        <f t="shared" si="6"/>
        <v>170000</v>
      </c>
      <c r="W16" s="23">
        <f t="shared" si="6"/>
        <v>170000</v>
      </c>
      <c r="X16" s="23">
        <f t="shared" si="6"/>
        <v>340000</v>
      </c>
      <c r="Y16" s="23">
        <f t="shared" si="6"/>
        <v>340000</v>
      </c>
      <c r="Z16" s="23">
        <f t="shared" si="6"/>
        <v>340000</v>
      </c>
      <c r="AA16" s="23">
        <f t="shared" si="6"/>
        <v>340000</v>
      </c>
      <c r="AB16" s="23">
        <f t="shared" si="6"/>
        <v>340000</v>
      </c>
      <c r="AC16" s="23">
        <f t="shared" si="10"/>
        <v>340000</v>
      </c>
      <c r="AD16" s="23">
        <f t="shared" si="10"/>
        <v>510000</v>
      </c>
      <c r="AE16" s="23">
        <f t="shared" si="10"/>
        <v>510000</v>
      </c>
      <c r="AF16" s="23">
        <f t="shared" si="10"/>
        <v>510000</v>
      </c>
      <c r="AG16" s="23">
        <f t="shared" si="10"/>
        <v>510000</v>
      </c>
      <c r="AH16" s="23">
        <f t="shared" si="10"/>
        <v>510000</v>
      </c>
      <c r="AI16" s="23">
        <f t="shared" si="10"/>
        <v>680000</v>
      </c>
      <c r="AJ16" s="23">
        <f t="shared" si="10"/>
        <v>680000</v>
      </c>
      <c r="AK16" s="23">
        <f t="shared" si="10"/>
        <v>680000</v>
      </c>
      <c r="AL16" s="23">
        <f t="shared" si="10"/>
        <v>680000</v>
      </c>
      <c r="AM16" s="23">
        <f t="shared" si="10"/>
        <v>680000</v>
      </c>
      <c r="AN16" s="23">
        <f t="shared" si="10"/>
        <v>680000</v>
      </c>
      <c r="AO16" s="23">
        <f t="shared" si="10"/>
        <v>850000</v>
      </c>
      <c r="AP16" s="23">
        <f t="shared" si="10"/>
        <v>850000</v>
      </c>
      <c r="AQ16" s="23">
        <f t="shared" si="10"/>
        <v>850000</v>
      </c>
      <c r="AR16" s="23">
        <f t="shared" si="10"/>
        <v>850000</v>
      </c>
      <c r="AS16" s="23">
        <f t="shared" si="7"/>
        <v>850000</v>
      </c>
      <c r="AT16" s="23">
        <f t="shared" si="7"/>
        <v>850000</v>
      </c>
      <c r="AU16" s="23">
        <f t="shared" si="7"/>
        <v>1020000</v>
      </c>
      <c r="AV16" s="23">
        <f t="shared" si="7"/>
        <v>1020000</v>
      </c>
      <c r="AW16" s="23">
        <f t="shared" si="8"/>
        <v>1020000</v>
      </c>
      <c r="AX16" s="23">
        <f t="shared" si="8"/>
        <v>1020000</v>
      </c>
      <c r="AY16" s="23">
        <f t="shared" si="8"/>
        <v>1020000</v>
      </c>
      <c r="AZ16" s="23">
        <f t="shared" si="8"/>
        <v>1190000</v>
      </c>
      <c r="BA16" s="23">
        <f t="shared" si="8"/>
        <v>1190000</v>
      </c>
      <c r="BB16" s="23">
        <f t="shared" si="8"/>
        <v>1190000</v>
      </c>
      <c r="BC16" s="23">
        <f t="shared" si="8"/>
        <v>1190000</v>
      </c>
      <c r="BD16" s="23">
        <f t="shared" si="8"/>
        <v>1190000</v>
      </c>
      <c r="BE16" s="23">
        <f t="shared" si="8"/>
        <v>1190000</v>
      </c>
      <c r="BF16" s="23">
        <f t="shared" si="8"/>
        <v>1360000</v>
      </c>
      <c r="BG16" s="23">
        <f t="shared" si="8"/>
        <v>1360000</v>
      </c>
      <c r="BH16" s="23">
        <f t="shared" si="8"/>
        <v>1360000</v>
      </c>
      <c r="BI16" s="23">
        <f t="shared" si="8"/>
        <v>1360000</v>
      </c>
      <c r="BJ16" s="23">
        <f t="shared" si="8"/>
        <v>1360000</v>
      </c>
      <c r="BK16" s="23">
        <f t="shared" si="8"/>
        <v>1360000</v>
      </c>
      <c r="BL16" s="23">
        <f t="shared" si="8"/>
        <v>1530000</v>
      </c>
      <c r="BM16" s="23">
        <f t="shared" si="9"/>
        <v>1530000</v>
      </c>
      <c r="BN16" s="23">
        <f t="shared" si="9"/>
        <v>1530000</v>
      </c>
      <c r="BO16" s="23">
        <f t="shared" si="9"/>
        <v>1530000</v>
      </c>
      <c r="BP16" s="23">
        <f t="shared" si="9"/>
        <v>1530000</v>
      </c>
      <c r="BQ16" s="23">
        <f t="shared" si="9"/>
        <v>1530000</v>
      </c>
      <c r="BR16" s="23">
        <f t="shared" si="9"/>
        <v>1700000</v>
      </c>
      <c r="BS16" s="23">
        <f t="shared" si="9"/>
        <v>1700000</v>
      </c>
      <c r="BT16" s="23">
        <f t="shared" si="9"/>
        <v>1700000</v>
      </c>
      <c r="BU16" s="23">
        <f t="shared" si="3"/>
        <v>1700000</v>
      </c>
      <c r="BV16" s="23">
        <f t="shared" si="3"/>
        <v>1700000</v>
      </c>
      <c r="BW16" s="23">
        <f t="shared" si="3"/>
        <v>1870000</v>
      </c>
      <c r="BX16" s="23">
        <f t="shared" si="3"/>
        <v>1870000</v>
      </c>
      <c r="BY16" s="23">
        <f t="shared" si="3"/>
        <v>1870000</v>
      </c>
      <c r="BZ16" s="23">
        <f t="shared" si="3"/>
        <v>1870000</v>
      </c>
      <c r="CA16" s="23">
        <f t="shared" si="3"/>
        <v>1870000</v>
      </c>
      <c r="CB16" s="23">
        <f t="shared" si="3"/>
        <v>1870000</v>
      </c>
      <c r="CC16" s="23">
        <f t="shared" si="3"/>
        <v>2040000</v>
      </c>
      <c r="CD16" s="23">
        <f t="shared" si="3"/>
        <v>2040000</v>
      </c>
      <c r="CE16" s="23">
        <f t="shared" si="3"/>
        <v>2040000</v>
      </c>
      <c r="CF16" s="23">
        <f t="shared" si="3"/>
        <v>2040000</v>
      </c>
    </row>
    <row r="17" spans="1:84" ht="21.95" customHeight="1">
      <c r="A17" s="32" t="s">
        <v>112</v>
      </c>
      <c r="B17" s="19">
        <v>100</v>
      </c>
      <c r="C17" s="32">
        <v>1</v>
      </c>
      <c r="D17" s="32">
        <v>100000</v>
      </c>
      <c r="E17" s="32">
        <v>0</v>
      </c>
      <c r="F17" s="32">
        <v>40000</v>
      </c>
      <c r="G17" s="32" t="s">
        <v>101</v>
      </c>
      <c r="H17" s="32">
        <v>90000</v>
      </c>
      <c r="I17" s="41">
        <f t="shared" si="4"/>
        <v>100000</v>
      </c>
      <c r="J17" s="23">
        <f t="shared" si="5"/>
        <v>-10000</v>
      </c>
      <c r="M17" s="23">
        <f t="shared" si="6"/>
        <v>0</v>
      </c>
      <c r="N17" s="23">
        <f t="shared" si="6"/>
        <v>0</v>
      </c>
      <c r="O17" s="23">
        <f t="shared" si="6"/>
        <v>0</v>
      </c>
      <c r="P17" s="23">
        <f t="shared" si="6"/>
        <v>0</v>
      </c>
      <c r="Q17" s="23">
        <f t="shared" si="6"/>
        <v>0</v>
      </c>
      <c r="R17" s="23">
        <f t="shared" si="6"/>
        <v>0</v>
      </c>
      <c r="S17" s="23">
        <f t="shared" si="6"/>
        <v>0</v>
      </c>
      <c r="T17" s="23">
        <f t="shared" si="6"/>
        <v>0</v>
      </c>
      <c r="U17" s="23">
        <f t="shared" si="6"/>
        <v>0</v>
      </c>
      <c r="V17" s="23">
        <f t="shared" si="6"/>
        <v>0</v>
      </c>
      <c r="W17" s="23">
        <f t="shared" si="6"/>
        <v>0</v>
      </c>
      <c r="X17" s="23">
        <f t="shared" si="6"/>
        <v>100000</v>
      </c>
      <c r="Y17" s="23">
        <f t="shared" si="6"/>
        <v>100000</v>
      </c>
      <c r="Z17" s="23">
        <f t="shared" si="6"/>
        <v>100000</v>
      </c>
      <c r="AA17" s="23">
        <f t="shared" si="6"/>
        <v>100000</v>
      </c>
      <c r="AB17" s="23">
        <f t="shared" si="6"/>
        <v>100000</v>
      </c>
      <c r="AC17" s="23">
        <f t="shared" si="10"/>
        <v>100000</v>
      </c>
      <c r="AD17" s="23">
        <f t="shared" si="10"/>
        <v>100000</v>
      </c>
      <c r="AE17" s="23">
        <f t="shared" si="10"/>
        <v>100000</v>
      </c>
      <c r="AF17" s="23">
        <f t="shared" si="10"/>
        <v>100000</v>
      </c>
      <c r="AG17" s="23">
        <f t="shared" si="10"/>
        <v>100000</v>
      </c>
      <c r="AH17" s="23">
        <f t="shared" si="10"/>
        <v>100000</v>
      </c>
      <c r="AI17" s="23">
        <f t="shared" si="10"/>
        <v>200000</v>
      </c>
      <c r="AJ17" s="23">
        <f t="shared" si="10"/>
        <v>200000</v>
      </c>
      <c r="AK17" s="23">
        <f t="shared" si="10"/>
        <v>200000</v>
      </c>
      <c r="AL17" s="23">
        <f t="shared" si="10"/>
        <v>200000</v>
      </c>
      <c r="AM17" s="23">
        <f t="shared" si="10"/>
        <v>200000</v>
      </c>
      <c r="AN17" s="23">
        <f t="shared" si="10"/>
        <v>200000</v>
      </c>
      <c r="AO17" s="23">
        <f t="shared" si="10"/>
        <v>200000</v>
      </c>
      <c r="AP17" s="23">
        <f t="shared" si="10"/>
        <v>200000</v>
      </c>
      <c r="AQ17" s="23">
        <f t="shared" si="10"/>
        <v>200000</v>
      </c>
      <c r="AR17" s="23">
        <f t="shared" si="10"/>
        <v>200000</v>
      </c>
      <c r="AS17" s="23">
        <f t="shared" si="7"/>
        <v>200000</v>
      </c>
      <c r="AT17" s="23">
        <f t="shared" si="7"/>
        <v>200000</v>
      </c>
      <c r="AU17" s="23">
        <f t="shared" si="7"/>
        <v>300000</v>
      </c>
      <c r="AV17" s="23">
        <f t="shared" si="7"/>
        <v>300000</v>
      </c>
      <c r="AW17" s="23">
        <f t="shared" si="8"/>
        <v>300000</v>
      </c>
      <c r="AX17" s="23">
        <f t="shared" si="8"/>
        <v>300000</v>
      </c>
      <c r="AY17" s="23">
        <f t="shared" si="8"/>
        <v>300000</v>
      </c>
      <c r="AZ17" s="23">
        <f t="shared" si="8"/>
        <v>300000</v>
      </c>
      <c r="BA17" s="23">
        <f t="shared" si="8"/>
        <v>300000</v>
      </c>
      <c r="BB17" s="23">
        <f t="shared" si="8"/>
        <v>300000</v>
      </c>
      <c r="BC17" s="23">
        <f t="shared" si="8"/>
        <v>300000</v>
      </c>
      <c r="BD17" s="23">
        <f t="shared" si="8"/>
        <v>300000</v>
      </c>
      <c r="BE17" s="23">
        <f t="shared" si="8"/>
        <v>300000</v>
      </c>
      <c r="BF17" s="23">
        <f t="shared" si="8"/>
        <v>400000</v>
      </c>
      <c r="BG17" s="23">
        <f t="shared" si="8"/>
        <v>400000</v>
      </c>
      <c r="BH17" s="23">
        <f t="shared" si="8"/>
        <v>400000</v>
      </c>
      <c r="BI17" s="23">
        <f t="shared" si="8"/>
        <v>400000</v>
      </c>
      <c r="BJ17" s="23">
        <f t="shared" si="8"/>
        <v>400000</v>
      </c>
      <c r="BK17" s="23">
        <f t="shared" si="8"/>
        <v>400000</v>
      </c>
      <c r="BL17" s="23">
        <f t="shared" si="8"/>
        <v>400000</v>
      </c>
      <c r="BM17" s="23">
        <f t="shared" si="9"/>
        <v>400000</v>
      </c>
      <c r="BN17" s="23">
        <f t="shared" si="9"/>
        <v>400000</v>
      </c>
      <c r="BO17" s="23">
        <f t="shared" si="9"/>
        <v>400000</v>
      </c>
      <c r="BP17" s="23">
        <f t="shared" si="9"/>
        <v>400000</v>
      </c>
      <c r="BQ17" s="23">
        <f t="shared" si="9"/>
        <v>400000</v>
      </c>
      <c r="BR17" s="23">
        <f t="shared" si="9"/>
        <v>500000</v>
      </c>
      <c r="BS17" s="23">
        <f t="shared" si="9"/>
        <v>500000</v>
      </c>
      <c r="BT17" s="23">
        <f t="shared" si="9"/>
        <v>500000</v>
      </c>
      <c r="BU17" s="23">
        <f t="shared" si="3"/>
        <v>500000</v>
      </c>
      <c r="BV17" s="23">
        <f t="shared" si="3"/>
        <v>500000</v>
      </c>
      <c r="BW17" s="23">
        <f t="shared" si="3"/>
        <v>500000</v>
      </c>
      <c r="BX17" s="23">
        <f t="shared" si="3"/>
        <v>500000</v>
      </c>
      <c r="BY17" s="23">
        <f t="shared" si="3"/>
        <v>500000</v>
      </c>
      <c r="BZ17" s="23">
        <f t="shared" si="3"/>
        <v>500000</v>
      </c>
      <c r="CA17" s="23">
        <f t="shared" si="3"/>
        <v>500000</v>
      </c>
      <c r="CB17" s="23">
        <f t="shared" si="3"/>
        <v>500000</v>
      </c>
      <c r="CC17" s="23">
        <f t="shared" si="3"/>
        <v>600000</v>
      </c>
      <c r="CD17" s="23">
        <f t="shared" si="3"/>
        <v>600000</v>
      </c>
      <c r="CE17" s="23">
        <f t="shared" si="3"/>
        <v>600000</v>
      </c>
      <c r="CF17" s="23">
        <f t="shared" si="3"/>
        <v>600000</v>
      </c>
    </row>
    <row r="18" spans="1:84" ht="21.95" customHeight="1">
      <c r="A18" s="32" t="s">
        <v>113</v>
      </c>
      <c r="B18" s="19">
        <v>100</v>
      </c>
      <c r="C18" s="32">
        <v>1</v>
      </c>
      <c r="D18" s="32">
        <v>109000</v>
      </c>
      <c r="E18" s="32">
        <v>0</v>
      </c>
      <c r="F18" s="32">
        <v>40000</v>
      </c>
      <c r="G18" s="32" t="s">
        <v>101</v>
      </c>
      <c r="H18" s="32">
        <v>98100</v>
      </c>
      <c r="I18" s="41">
        <f t="shared" si="4"/>
        <v>109000</v>
      </c>
      <c r="J18" s="23">
        <f t="shared" si="5"/>
        <v>-10900</v>
      </c>
      <c r="M18" s="23">
        <f t="shared" si="6"/>
        <v>0</v>
      </c>
      <c r="N18" s="23">
        <f t="shared" si="6"/>
        <v>0</v>
      </c>
      <c r="O18" s="23">
        <f t="shared" si="6"/>
        <v>0</v>
      </c>
      <c r="P18" s="23">
        <f t="shared" si="6"/>
        <v>0</v>
      </c>
      <c r="Q18" s="23">
        <f t="shared" si="6"/>
        <v>0</v>
      </c>
      <c r="R18" s="23">
        <f t="shared" si="6"/>
        <v>0</v>
      </c>
      <c r="S18" s="23">
        <f t="shared" si="6"/>
        <v>0</v>
      </c>
      <c r="T18" s="23">
        <f t="shared" si="6"/>
        <v>0</v>
      </c>
      <c r="U18" s="23">
        <f t="shared" si="6"/>
        <v>0</v>
      </c>
      <c r="V18" s="23">
        <f t="shared" si="6"/>
        <v>0</v>
      </c>
      <c r="W18" s="23">
        <f t="shared" si="6"/>
        <v>0</v>
      </c>
      <c r="X18" s="23">
        <f t="shared" si="6"/>
        <v>109000</v>
      </c>
      <c r="Y18" s="23">
        <f t="shared" si="6"/>
        <v>109000</v>
      </c>
      <c r="Z18" s="23">
        <f t="shared" si="6"/>
        <v>109000</v>
      </c>
      <c r="AA18" s="23">
        <f t="shared" si="6"/>
        <v>109000</v>
      </c>
      <c r="AB18" s="23">
        <f t="shared" si="6"/>
        <v>109000</v>
      </c>
      <c r="AC18" s="23">
        <f t="shared" si="10"/>
        <v>109000</v>
      </c>
      <c r="AD18" s="23">
        <f t="shared" si="10"/>
        <v>109000</v>
      </c>
      <c r="AE18" s="23">
        <f t="shared" si="10"/>
        <v>109000</v>
      </c>
      <c r="AF18" s="23">
        <f t="shared" si="10"/>
        <v>109000</v>
      </c>
      <c r="AG18" s="23">
        <f t="shared" si="10"/>
        <v>109000</v>
      </c>
      <c r="AH18" s="23">
        <f t="shared" si="10"/>
        <v>109000</v>
      </c>
      <c r="AI18" s="23">
        <f t="shared" si="10"/>
        <v>218000</v>
      </c>
      <c r="AJ18" s="23">
        <f t="shared" si="10"/>
        <v>218000</v>
      </c>
      <c r="AK18" s="23">
        <f t="shared" si="10"/>
        <v>218000</v>
      </c>
      <c r="AL18" s="23">
        <f t="shared" si="10"/>
        <v>218000</v>
      </c>
      <c r="AM18" s="23">
        <f t="shared" si="10"/>
        <v>218000</v>
      </c>
      <c r="AN18" s="23">
        <f t="shared" si="10"/>
        <v>218000</v>
      </c>
      <c r="AO18" s="23">
        <f t="shared" si="10"/>
        <v>218000</v>
      </c>
      <c r="AP18" s="23">
        <f t="shared" si="10"/>
        <v>218000</v>
      </c>
      <c r="AQ18" s="23">
        <f t="shared" si="10"/>
        <v>218000</v>
      </c>
      <c r="AR18" s="23">
        <f t="shared" si="10"/>
        <v>218000</v>
      </c>
      <c r="AS18" s="23">
        <f t="shared" si="7"/>
        <v>218000</v>
      </c>
      <c r="AT18" s="23">
        <f t="shared" si="7"/>
        <v>218000</v>
      </c>
      <c r="AU18" s="23">
        <f t="shared" si="7"/>
        <v>327000</v>
      </c>
      <c r="AV18" s="23">
        <f t="shared" si="7"/>
        <v>327000</v>
      </c>
      <c r="AW18" s="23">
        <f t="shared" si="8"/>
        <v>327000</v>
      </c>
      <c r="AX18" s="23">
        <f t="shared" si="8"/>
        <v>327000</v>
      </c>
      <c r="AY18" s="23">
        <f t="shared" si="8"/>
        <v>327000</v>
      </c>
      <c r="AZ18" s="23">
        <f t="shared" si="8"/>
        <v>327000</v>
      </c>
      <c r="BA18" s="23">
        <f t="shared" si="8"/>
        <v>327000</v>
      </c>
      <c r="BB18" s="23">
        <f t="shared" si="8"/>
        <v>327000</v>
      </c>
      <c r="BC18" s="23">
        <f t="shared" si="8"/>
        <v>327000</v>
      </c>
      <c r="BD18" s="23">
        <f t="shared" si="8"/>
        <v>327000</v>
      </c>
      <c r="BE18" s="23">
        <f t="shared" si="8"/>
        <v>327000</v>
      </c>
      <c r="BF18" s="23">
        <f t="shared" si="8"/>
        <v>436000</v>
      </c>
      <c r="BG18" s="23">
        <f t="shared" si="8"/>
        <v>436000</v>
      </c>
      <c r="BH18" s="23">
        <f t="shared" si="8"/>
        <v>436000</v>
      </c>
      <c r="BI18" s="23">
        <f t="shared" si="8"/>
        <v>436000</v>
      </c>
      <c r="BJ18" s="23">
        <f t="shared" si="8"/>
        <v>436000</v>
      </c>
      <c r="BK18" s="23">
        <f t="shared" si="8"/>
        <v>436000</v>
      </c>
      <c r="BL18" s="23">
        <f t="shared" si="8"/>
        <v>436000</v>
      </c>
      <c r="BM18" s="23">
        <f t="shared" si="9"/>
        <v>436000</v>
      </c>
      <c r="BN18" s="23">
        <f t="shared" si="9"/>
        <v>436000</v>
      </c>
      <c r="BO18" s="23">
        <f t="shared" si="9"/>
        <v>436000</v>
      </c>
      <c r="BP18" s="23">
        <f t="shared" si="9"/>
        <v>436000</v>
      </c>
      <c r="BQ18" s="23">
        <f t="shared" si="9"/>
        <v>436000</v>
      </c>
      <c r="BR18" s="23">
        <f t="shared" si="9"/>
        <v>545000</v>
      </c>
      <c r="BS18" s="23">
        <f t="shared" si="9"/>
        <v>545000</v>
      </c>
      <c r="BT18" s="23">
        <f t="shared" si="9"/>
        <v>545000</v>
      </c>
      <c r="BU18" s="23">
        <f t="shared" si="3"/>
        <v>545000</v>
      </c>
      <c r="BV18" s="23">
        <f t="shared" si="3"/>
        <v>545000</v>
      </c>
      <c r="BW18" s="23">
        <f t="shared" si="3"/>
        <v>545000</v>
      </c>
      <c r="BX18" s="23">
        <f t="shared" si="3"/>
        <v>545000</v>
      </c>
      <c r="BY18" s="23">
        <f t="shared" si="3"/>
        <v>545000</v>
      </c>
      <c r="BZ18" s="23">
        <f t="shared" si="3"/>
        <v>545000</v>
      </c>
      <c r="CA18" s="23">
        <f t="shared" si="3"/>
        <v>545000</v>
      </c>
      <c r="CB18" s="23">
        <f t="shared" si="3"/>
        <v>545000</v>
      </c>
      <c r="CC18" s="23">
        <f t="shared" si="3"/>
        <v>654000</v>
      </c>
      <c r="CD18" s="23">
        <f t="shared" si="3"/>
        <v>654000</v>
      </c>
      <c r="CE18" s="23">
        <f t="shared" si="3"/>
        <v>654000</v>
      </c>
      <c r="CF18" s="23">
        <f t="shared" si="3"/>
        <v>654000</v>
      </c>
    </row>
    <row r="19" spans="1:84" ht="21.95" customHeight="1">
      <c r="A19" s="32" t="s">
        <v>114</v>
      </c>
      <c r="B19" s="19">
        <v>100</v>
      </c>
      <c r="C19" s="32">
        <v>4</v>
      </c>
      <c r="D19" s="32">
        <v>65000</v>
      </c>
      <c r="E19" s="32">
        <v>0</v>
      </c>
      <c r="F19" s="32">
        <v>10000</v>
      </c>
      <c r="G19" s="32" t="s">
        <v>101</v>
      </c>
      <c r="H19" s="32">
        <v>234000</v>
      </c>
      <c r="I19" s="41">
        <f t="shared" si="4"/>
        <v>260000</v>
      </c>
      <c r="J19" s="23">
        <f t="shared" si="5"/>
        <v>-26000</v>
      </c>
      <c r="M19" s="23">
        <f t="shared" si="6"/>
        <v>0</v>
      </c>
      <c r="N19" s="23">
        <f t="shared" si="6"/>
        <v>0</v>
      </c>
      <c r="O19" s="23">
        <f t="shared" si="6"/>
        <v>260000</v>
      </c>
      <c r="P19" s="23">
        <f t="shared" si="6"/>
        <v>260000</v>
      </c>
      <c r="Q19" s="23">
        <f t="shared" si="6"/>
        <v>260000</v>
      </c>
      <c r="R19" s="23">
        <f t="shared" si="6"/>
        <v>520000</v>
      </c>
      <c r="S19" s="23">
        <f t="shared" si="6"/>
        <v>520000</v>
      </c>
      <c r="T19" s="23">
        <f t="shared" si="6"/>
        <v>520000</v>
      </c>
      <c r="U19" s="23">
        <f t="shared" si="6"/>
        <v>780000</v>
      </c>
      <c r="V19" s="23">
        <f t="shared" si="6"/>
        <v>780000</v>
      </c>
      <c r="W19" s="23">
        <f t="shared" si="6"/>
        <v>780000</v>
      </c>
      <c r="X19" s="23">
        <f t="shared" si="6"/>
        <v>1040000</v>
      </c>
      <c r="Y19" s="23">
        <f t="shared" si="6"/>
        <v>1040000</v>
      </c>
      <c r="Z19" s="23">
        <f t="shared" si="6"/>
        <v>1040000</v>
      </c>
      <c r="AA19" s="23">
        <f t="shared" si="6"/>
        <v>1300000</v>
      </c>
      <c r="AB19" s="23">
        <f t="shared" si="6"/>
        <v>1300000</v>
      </c>
      <c r="AC19" s="23">
        <f t="shared" si="10"/>
        <v>1300000</v>
      </c>
      <c r="AD19" s="23">
        <f t="shared" si="10"/>
        <v>1560000</v>
      </c>
      <c r="AE19" s="23">
        <f t="shared" si="10"/>
        <v>1560000</v>
      </c>
      <c r="AF19" s="23">
        <f t="shared" si="10"/>
        <v>1820000</v>
      </c>
      <c r="AG19" s="23">
        <f t="shared" si="10"/>
        <v>1820000</v>
      </c>
      <c r="AH19" s="23">
        <f t="shared" si="10"/>
        <v>1820000</v>
      </c>
      <c r="AI19" s="23">
        <f t="shared" si="10"/>
        <v>2080000</v>
      </c>
      <c r="AJ19" s="23">
        <f t="shared" si="10"/>
        <v>2080000</v>
      </c>
      <c r="AK19" s="23">
        <f t="shared" si="10"/>
        <v>2080000</v>
      </c>
      <c r="AL19" s="23">
        <f t="shared" si="10"/>
        <v>2340000</v>
      </c>
      <c r="AM19" s="23">
        <f t="shared" si="10"/>
        <v>2340000</v>
      </c>
      <c r="AN19" s="23">
        <f t="shared" si="10"/>
        <v>2340000</v>
      </c>
      <c r="AO19" s="23">
        <f t="shared" si="10"/>
        <v>2600000</v>
      </c>
      <c r="AP19" s="23">
        <f t="shared" si="10"/>
        <v>2600000</v>
      </c>
      <c r="AQ19" s="23">
        <f t="shared" si="10"/>
        <v>2600000</v>
      </c>
      <c r="AR19" s="23">
        <f t="shared" si="10"/>
        <v>2860000</v>
      </c>
      <c r="AS19" s="23">
        <f t="shared" si="7"/>
        <v>2860000</v>
      </c>
      <c r="AT19" s="23">
        <f t="shared" si="7"/>
        <v>2860000</v>
      </c>
      <c r="AU19" s="23">
        <f t="shared" si="7"/>
        <v>3120000</v>
      </c>
      <c r="AV19" s="23">
        <f t="shared" si="7"/>
        <v>3120000</v>
      </c>
      <c r="AW19" s="23">
        <f t="shared" si="8"/>
        <v>3120000</v>
      </c>
      <c r="AX19" s="23">
        <f t="shared" si="8"/>
        <v>3380000</v>
      </c>
      <c r="AY19" s="23">
        <f t="shared" si="8"/>
        <v>3380000</v>
      </c>
      <c r="AZ19" s="23">
        <f t="shared" si="8"/>
        <v>3640000</v>
      </c>
      <c r="BA19" s="23">
        <f t="shared" si="8"/>
        <v>3640000</v>
      </c>
      <c r="BB19" s="23">
        <f t="shared" si="8"/>
        <v>3640000</v>
      </c>
      <c r="BC19" s="23">
        <f t="shared" si="8"/>
        <v>3900000</v>
      </c>
      <c r="BD19" s="23">
        <f t="shared" si="8"/>
        <v>3900000</v>
      </c>
      <c r="BE19" s="23">
        <f t="shared" si="8"/>
        <v>3900000</v>
      </c>
      <c r="BF19" s="23">
        <f t="shared" si="8"/>
        <v>4160000</v>
      </c>
      <c r="BG19" s="23">
        <f t="shared" si="8"/>
        <v>4160000</v>
      </c>
      <c r="BH19" s="23">
        <f t="shared" si="8"/>
        <v>4160000</v>
      </c>
      <c r="BI19" s="23">
        <f t="shared" si="8"/>
        <v>4420000</v>
      </c>
      <c r="BJ19" s="23">
        <f t="shared" si="8"/>
        <v>4420000</v>
      </c>
      <c r="BK19" s="23">
        <f t="shared" si="8"/>
        <v>4420000</v>
      </c>
      <c r="BL19" s="23">
        <f t="shared" si="8"/>
        <v>4680000</v>
      </c>
      <c r="BM19" s="23">
        <f t="shared" si="9"/>
        <v>4680000</v>
      </c>
      <c r="BN19" s="23">
        <f t="shared" si="9"/>
        <v>4680000</v>
      </c>
      <c r="BO19" s="23">
        <f t="shared" si="9"/>
        <v>4940000</v>
      </c>
      <c r="BP19" s="23">
        <f t="shared" si="9"/>
        <v>4940000</v>
      </c>
      <c r="BQ19" s="23">
        <f t="shared" si="9"/>
        <v>4940000</v>
      </c>
      <c r="BR19" s="23">
        <f t="shared" si="9"/>
        <v>5200000</v>
      </c>
      <c r="BS19" s="23">
        <f t="shared" si="9"/>
        <v>5200000</v>
      </c>
      <c r="BT19" s="23">
        <f t="shared" si="9"/>
        <v>5460000</v>
      </c>
      <c r="BU19" s="23">
        <f t="shared" si="3"/>
        <v>5460000</v>
      </c>
      <c r="BV19" s="23">
        <f t="shared" si="3"/>
        <v>5460000</v>
      </c>
      <c r="BW19" s="23">
        <f t="shared" si="3"/>
        <v>5720000</v>
      </c>
      <c r="BX19" s="23">
        <f t="shared" si="3"/>
        <v>5720000</v>
      </c>
      <c r="BY19" s="23">
        <f t="shared" si="3"/>
        <v>5720000</v>
      </c>
      <c r="BZ19" s="23">
        <f t="shared" si="3"/>
        <v>5980000</v>
      </c>
      <c r="CA19" s="23">
        <f t="shared" si="3"/>
        <v>5980000</v>
      </c>
      <c r="CB19" s="23">
        <f t="shared" si="3"/>
        <v>5980000</v>
      </c>
      <c r="CC19" s="23">
        <f t="shared" si="3"/>
        <v>6240000</v>
      </c>
      <c r="CD19" s="23">
        <f t="shared" si="3"/>
        <v>6240000</v>
      </c>
      <c r="CE19" s="23">
        <f t="shared" si="3"/>
        <v>6240000</v>
      </c>
      <c r="CF19" s="23">
        <f t="shared" si="3"/>
        <v>6500000</v>
      </c>
    </row>
    <row r="20" spans="1:84" ht="21.95" customHeight="1">
      <c r="A20" s="32" t="s">
        <v>115</v>
      </c>
      <c r="B20" s="19">
        <v>100</v>
      </c>
      <c r="C20" s="32">
        <v>1</v>
      </c>
      <c r="D20" s="32">
        <v>0</v>
      </c>
      <c r="E20" s="32">
        <v>400000</v>
      </c>
      <c r="F20" s="32">
        <v>10000</v>
      </c>
      <c r="G20" s="32" t="s">
        <v>101</v>
      </c>
      <c r="H20" s="32">
        <v>400000</v>
      </c>
      <c r="I20" s="41">
        <f t="shared" si="4"/>
        <v>400000</v>
      </c>
      <c r="J20" s="23">
        <f t="shared" si="5"/>
        <v>0</v>
      </c>
      <c r="M20" s="23">
        <f t="shared" si="6"/>
        <v>0</v>
      </c>
      <c r="N20" s="23">
        <f t="shared" si="6"/>
        <v>0</v>
      </c>
      <c r="O20" s="23">
        <f t="shared" si="6"/>
        <v>400000</v>
      </c>
      <c r="P20" s="23">
        <f t="shared" si="6"/>
        <v>400000</v>
      </c>
      <c r="Q20" s="23">
        <f t="shared" si="6"/>
        <v>400000</v>
      </c>
      <c r="R20" s="23">
        <f t="shared" si="6"/>
        <v>800000</v>
      </c>
      <c r="S20" s="23">
        <f t="shared" si="6"/>
        <v>800000</v>
      </c>
      <c r="T20" s="23">
        <f t="shared" si="6"/>
        <v>800000</v>
      </c>
      <c r="U20" s="23">
        <f t="shared" si="6"/>
        <v>1200000</v>
      </c>
      <c r="V20" s="23">
        <f t="shared" si="6"/>
        <v>1200000</v>
      </c>
      <c r="W20" s="23">
        <f t="shared" si="6"/>
        <v>1200000</v>
      </c>
      <c r="X20" s="23">
        <f t="shared" si="6"/>
        <v>1600000</v>
      </c>
      <c r="Y20" s="23">
        <f t="shared" si="6"/>
        <v>1600000</v>
      </c>
      <c r="Z20" s="23">
        <f t="shared" si="6"/>
        <v>1600000</v>
      </c>
      <c r="AA20" s="23">
        <f t="shared" si="6"/>
        <v>2000000</v>
      </c>
      <c r="AB20" s="23">
        <f t="shared" si="6"/>
        <v>2000000</v>
      </c>
      <c r="AC20" s="23">
        <f t="shared" si="10"/>
        <v>2000000</v>
      </c>
      <c r="AD20" s="23">
        <f t="shared" si="10"/>
        <v>2400000</v>
      </c>
      <c r="AE20" s="23">
        <f t="shared" si="10"/>
        <v>2400000</v>
      </c>
      <c r="AF20" s="23">
        <f t="shared" si="10"/>
        <v>2800000</v>
      </c>
      <c r="AG20" s="23">
        <f t="shared" si="10"/>
        <v>2800000</v>
      </c>
      <c r="AH20" s="23">
        <f t="shared" si="10"/>
        <v>2800000</v>
      </c>
      <c r="AI20" s="23">
        <f t="shared" si="10"/>
        <v>3200000</v>
      </c>
      <c r="AJ20" s="23">
        <f t="shared" si="10"/>
        <v>3200000</v>
      </c>
      <c r="AK20" s="23">
        <f t="shared" si="10"/>
        <v>3200000</v>
      </c>
      <c r="AL20" s="23">
        <f t="shared" si="10"/>
        <v>3600000</v>
      </c>
      <c r="AM20" s="23">
        <f t="shared" si="10"/>
        <v>3600000</v>
      </c>
      <c r="AN20" s="23">
        <f t="shared" si="10"/>
        <v>3600000</v>
      </c>
      <c r="AO20" s="23">
        <f t="shared" si="10"/>
        <v>4000000</v>
      </c>
      <c r="AP20" s="23">
        <f t="shared" si="10"/>
        <v>4000000</v>
      </c>
      <c r="AQ20" s="23">
        <f t="shared" si="10"/>
        <v>4000000</v>
      </c>
      <c r="AR20" s="23">
        <f t="shared" si="10"/>
        <v>4400000</v>
      </c>
      <c r="AS20" s="23">
        <f t="shared" si="7"/>
        <v>4400000</v>
      </c>
      <c r="AT20" s="23">
        <f t="shared" si="7"/>
        <v>4400000</v>
      </c>
      <c r="AU20" s="23">
        <f t="shared" si="7"/>
        <v>4800000</v>
      </c>
      <c r="AV20" s="23">
        <f t="shared" si="7"/>
        <v>4800000</v>
      </c>
      <c r="AW20" s="23">
        <f t="shared" si="8"/>
        <v>4800000</v>
      </c>
      <c r="AX20" s="23">
        <f t="shared" si="8"/>
        <v>5200000</v>
      </c>
      <c r="AY20" s="23">
        <f t="shared" si="8"/>
        <v>5200000</v>
      </c>
      <c r="AZ20" s="23">
        <f t="shared" si="8"/>
        <v>5600000</v>
      </c>
      <c r="BA20" s="23">
        <f t="shared" si="8"/>
        <v>5600000</v>
      </c>
      <c r="BB20" s="23">
        <f t="shared" si="8"/>
        <v>5600000</v>
      </c>
      <c r="BC20" s="23">
        <f t="shared" si="8"/>
        <v>6000000</v>
      </c>
      <c r="BD20" s="23">
        <f t="shared" si="8"/>
        <v>6000000</v>
      </c>
      <c r="BE20" s="23">
        <f t="shared" si="8"/>
        <v>6000000</v>
      </c>
      <c r="BF20" s="23">
        <f t="shared" si="8"/>
        <v>6400000</v>
      </c>
      <c r="BG20" s="23">
        <f t="shared" si="8"/>
        <v>6400000</v>
      </c>
      <c r="BH20" s="23">
        <f t="shared" si="8"/>
        <v>6400000</v>
      </c>
      <c r="BI20" s="23">
        <f t="shared" si="8"/>
        <v>6800000</v>
      </c>
      <c r="BJ20" s="23">
        <f t="shared" si="8"/>
        <v>6800000</v>
      </c>
      <c r="BK20" s="23">
        <f t="shared" si="8"/>
        <v>6800000</v>
      </c>
      <c r="BL20" s="23">
        <f t="shared" si="8"/>
        <v>7200000</v>
      </c>
      <c r="BM20" s="23">
        <f t="shared" si="9"/>
        <v>7200000</v>
      </c>
      <c r="BN20" s="23">
        <f t="shared" si="9"/>
        <v>7200000</v>
      </c>
      <c r="BO20" s="23">
        <f t="shared" si="9"/>
        <v>7600000</v>
      </c>
      <c r="BP20" s="23">
        <f t="shared" si="9"/>
        <v>7600000</v>
      </c>
      <c r="BQ20" s="23">
        <f t="shared" si="9"/>
        <v>7600000</v>
      </c>
      <c r="BR20" s="23">
        <f t="shared" si="9"/>
        <v>8000000</v>
      </c>
      <c r="BS20" s="23">
        <f t="shared" si="9"/>
        <v>8000000</v>
      </c>
      <c r="BT20" s="23">
        <f t="shared" si="9"/>
        <v>8400000</v>
      </c>
      <c r="BU20" s="23">
        <f t="shared" si="3"/>
        <v>8400000</v>
      </c>
      <c r="BV20" s="23">
        <f t="shared" si="3"/>
        <v>8400000</v>
      </c>
      <c r="BW20" s="23">
        <f t="shared" si="3"/>
        <v>8800000</v>
      </c>
      <c r="BX20" s="23">
        <f t="shared" si="3"/>
        <v>8800000</v>
      </c>
      <c r="BY20" s="23">
        <f t="shared" si="3"/>
        <v>8800000</v>
      </c>
      <c r="BZ20" s="23">
        <f t="shared" si="3"/>
        <v>9200000</v>
      </c>
      <c r="CA20" s="23">
        <f t="shared" si="3"/>
        <v>9200000</v>
      </c>
      <c r="CB20" s="23">
        <f t="shared" si="3"/>
        <v>9200000</v>
      </c>
      <c r="CC20" s="23">
        <f t="shared" si="3"/>
        <v>9600000</v>
      </c>
      <c r="CD20" s="23">
        <f t="shared" si="3"/>
        <v>9600000</v>
      </c>
      <c r="CE20" s="23">
        <f t="shared" si="3"/>
        <v>9600000</v>
      </c>
      <c r="CF20" s="23">
        <f t="shared" si="3"/>
        <v>10000000</v>
      </c>
    </row>
    <row r="21" spans="1:84" ht="21.95" customHeight="1">
      <c r="A21" s="32" t="s">
        <v>116</v>
      </c>
      <c r="B21" s="19">
        <v>100</v>
      </c>
      <c r="C21" s="32">
        <v>1</v>
      </c>
      <c r="D21" s="32">
        <v>0</v>
      </c>
      <c r="E21" s="32">
        <v>400000</v>
      </c>
      <c r="F21" s="32">
        <v>20000</v>
      </c>
      <c r="G21" s="32" t="s">
        <v>101</v>
      </c>
      <c r="H21" s="32">
        <v>400000</v>
      </c>
      <c r="I21" s="41">
        <f t="shared" si="4"/>
        <v>400000</v>
      </c>
      <c r="J21" s="23">
        <f t="shared" si="5"/>
        <v>0</v>
      </c>
      <c r="M21" s="23">
        <f t="shared" si="6"/>
        <v>0</v>
      </c>
      <c r="N21" s="23">
        <f t="shared" si="6"/>
        <v>0</v>
      </c>
      <c r="O21" s="23">
        <f t="shared" si="6"/>
        <v>0</v>
      </c>
      <c r="P21" s="23">
        <f t="shared" si="6"/>
        <v>0</v>
      </c>
      <c r="Q21" s="23">
        <f t="shared" si="6"/>
        <v>0</v>
      </c>
      <c r="R21" s="23">
        <f t="shared" si="6"/>
        <v>400000</v>
      </c>
      <c r="S21" s="23">
        <f t="shared" si="6"/>
        <v>400000</v>
      </c>
      <c r="T21" s="23">
        <f t="shared" si="6"/>
        <v>400000</v>
      </c>
      <c r="U21" s="23">
        <f t="shared" si="6"/>
        <v>400000</v>
      </c>
      <c r="V21" s="23">
        <f t="shared" si="6"/>
        <v>400000</v>
      </c>
      <c r="W21" s="23">
        <f t="shared" si="6"/>
        <v>400000</v>
      </c>
      <c r="X21" s="23">
        <f t="shared" si="6"/>
        <v>800000</v>
      </c>
      <c r="Y21" s="23">
        <f t="shared" si="6"/>
        <v>800000</v>
      </c>
      <c r="Z21" s="23">
        <f t="shared" si="6"/>
        <v>800000</v>
      </c>
      <c r="AA21" s="23">
        <f t="shared" si="6"/>
        <v>800000</v>
      </c>
      <c r="AB21" s="23">
        <f t="shared" si="6"/>
        <v>800000</v>
      </c>
      <c r="AC21" s="23">
        <f t="shared" si="10"/>
        <v>800000</v>
      </c>
      <c r="AD21" s="23">
        <f t="shared" si="10"/>
        <v>1200000</v>
      </c>
      <c r="AE21" s="23">
        <f t="shared" si="10"/>
        <v>1200000</v>
      </c>
      <c r="AF21" s="23">
        <f t="shared" si="10"/>
        <v>1200000</v>
      </c>
      <c r="AG21" s="23">
        <f t="shared" si="10"/>
        <v>1200000</v>
      </c>
      <c r="AH21" s="23">
        <f t="shared" si="10"/>
        <v>1200000</v>
      </c>
      <c r="AI21" s="23">
        <f t="shared" si="10"/>
        <v>1600000</v>
      </c>
      <c r="AJ21" s="23">
        <f t="shared" si="10"/>
        <v>1600000</v>
      </c>
      <c r="AK21" s="23">
        <f t="shared" si="10"/>
        <v>1600000</v>
      </c>
      <c r="AL21" s="23">
        <f t="shared" si="10"/>
        <v>1600000</v>
      </c>
      <c r="AM21" s="23">
        <f t="shared" si="10"/>
        <v>1600000</v>
      </c>
      <c r="AN21" s="23">
        <f t="shared" si="10"/>
        <v>1600000</v>
      </c>
      <c r="AO21" s="23">
        <f t="shared" si="10"/>
        <v>2000000</v>
      </c>
      <c r="AP21" s="23">
        <f t="shared" si="10"/>
        <v>2000000</v>
      </c>
      <c r="AQ21" s="23">
        <f t="shared" si="10"/>
        <v>2000000</v>
      </c>
      <c r="AR21" s="23">
        <f t="shared" si="10"/>
        <v>2000000</v>
      </c>
      <c r="AS21" s="23">
        <f t="shared" si="7"/>
        <v>2000000</v>
      </c>
      <c r="AT21" s="23">
        <f t="shared" si="7"/>
        <v>2000000</v>
      </c>
      <c r="AU21" s="23">
        <f t="shared" si="7"/>
        <v>2400000</v>
      </c>
      <c r="AV21" s="23">
        <f t="shared" si="7"/>
        <v>2400000</v>
      </c>
      <c r="AW21" s="23">
        <f t="shared" si="8"/>
        <v>2400000</v>
      </c>
      <c r="AX21" s="23">
        <f t="shared" si="8"/>
        <v>2400000</v>
      </c>
      <c r="AY21" s="23">
        <f t="shared" si="8"/>
        <v>2400000</v>
      </c>
      <c r="AZ21" s="23">
        <f t="shared" si="8"/>
        <v>2800000</v>
      </c>
      <c r="BA21" s="23">
        <f t="shared" si="8"/>
        <v>2800000</v>
      </c>
      <c r="BB21" s="23">
        <f t="shared" si="8"/>
        <v>2800000</v>
      </c>
      <c r="BC21" s="23">
        <f t="shared" si="8"/>
        <v>2800000</v>
      </c>
      <c r="BD21" s="23">
        <f t="shared" si="8"/>
        <v>2800000</v>
      </c>
      <c r="BE21" s="23">
        <f t="shared" si="8"/>
        <v>2800000</v>
      </c>
      <c r="BF21" s="23">
        <f t="shared" si="8"/>
        <v>3200000</v>
      </c>
      <c r="BG21" s="23">
        <f t="shared" si="8"/>
        <v>3200000</v>
      </c>
      <c r="BH21" s="23">
        <f t="shared" si="8"/>
        <v>3200000</v>
      </c>
      <c r="BI21" s="23">
        <f t="shared" si="8"/>
        <v>3200000</v>
      </c>
      <c r="BJ21" s="23">
        <f t="shared" si="8"/>
        <v>3200000</v>
      </c>
      <c r="BK21" s="23">
        <f t="shared" si="8"/>
        <v>3200000</v>
      </c>
      <c r="BL21" s="23">
        <f t="shared" si="8"/>
        <v>3600000</v>
      </c>
      <c r="BM21" s="23">
        <f t="shared" si="9"/>
        <v>3600000</v>
      </c>
      <c r="BN21" s="23">
        <f t="shared" si="9"/>
        <v>3600000</v>
      </c>
      <c r="BO21" s="23">
        <f t="shared" si="9"/>
        <v>3600000</v>
      </c>
      <c r="BP21" s="23">
        <f t="shared" si="9"/>
        <v>3600000</v>
      </c>
      <c r="BQ21" s="23">
        <f t="shared" si="9"/>
        <v>3600000</v>
      </c>
      <c r="BR21" s="23">
        <f t="shared" si="9"/>
        <v>4000000</v>
      </c>
      <c r="BS21" s="23">
        <f t="shared" si="9"/>
        <v>4000000</v>
      </c>
      <c r="BT21" s="23">
        <f t="shared" si="9"/>
        <v>4000000</v>
      </c>
      <c r="BU21" s="23">
        <f t="shared" si="3"/>
        <v>4000000</v>
      </c>
      <c r="BV21" s="23">
        <f t="shared" si="3"/>
        <v>4000000</v>
      </c>
      <c r="BW21" s="23">
        <f t="shared" si="3"/>
        <v>4400000</v>
      </c>
      <c r="BX21" s="23">
        <f t="shared" si="3"/>
        <v>4400000</v>
      </c>
      <c r="BY21" s="23">
        <f t="shared" si="3"/>
        <v>4400000</v>
      </c>
      <c r="BZ21" s="23">
        <f t="shared" si="3"/>
        <v>4400000</v>
      </c>
      <c r="CA21" s="23">
        <f t="shared" si="3"/>
        <v>4400000</v>
      </c>
      <c r="CB21" s="23">
        <f t="shared" si="3"/>
        <v>4400000</v>
      </c>
      <c r="CC21" s="23">
        <f t="shared" si="3"/>
        <v>4800000</v>
      </c>
      <c r="CD21" s="23">
        <f t="shared" si="3"/>
        <v>4800000</v>
      </c>
      <c r="CE21" s="23">
        <f t="shared" si="3"/>
        <v>4800000</v>
      </c>
      <c r="CF21" s="23">
        <f t="shared" si="3"/>
        <v>4800000</v>
      </c>
    </row>
    <row r="22" spans="1:84" ht="21.95" customHeight="1">
      <c r="A22" s="32" t="s">
        <v>117</v>
      </c>
      <c r="B22" s="19">
        <v>100</v>
      </c>
      <c r="C22" s="32">
        <v>1</v>
      </c>
      <c r="D22" s="32">
        <v>0</v>
      </c>
      <c r="E22" s="32">
        <v>400000</v>
      </c>
      <c r="F22" s="32">
        <v>40000</v>
      </c>
      <c r="G22" s="32" t="s">
        <v>101</v>
      </c>
      <c r="H22" s="32">
        <v>400000</v>
      </c>
      <c r="I22" s="41">
        <f t="shared" si="4"/>
        <v>400000</v>
      </c>
      <c r="J22" s="23">
        <f t="shared" si="5"/>
        <v>0</v>
      </c>
      <c r="M22" s="23">
        <f t="shared" si="6"/>
        <v>0</v>
      </c>
      <c r="N22" s="23">
        <f t="shared" si="6"/>
        <v>0</v>
      </c>
      <c r="O22" s="23">
        <f t="shared" si="6"/>
        <v>0</v>
      </c>
      <c r="P22" s="23">
        <f t="shared" si="6"/>
        <v>0</v>
      </c>
      <c r="Q22" s="23">
        <f t="shared" si="6"/>
        <v>0</v>
      </c>
      <c r="R22" s="23">
        <f t="shared" si="6"/>
        <v>0</v>
      </c>
      <c r="S22" s="23">
        <f t="shared" si="6"/>
        <v>0</v>
      </c>
      <c r="T22" s="23">
        <f t="shared" si="6"/>
        <v>0</v>
      </c>
      <c r="U22" s="23">
        <f t="shared" si="6"/>
        <v>0</v>
      </c>
      <c r="V22" s="23">
        <f t="shared" si="6"/>
        <v>0</v>
      </c>
      <c r="W22" s="23">
        <f t="shared" si="6"/>
        <v>0</v>
      </c>
      <c r="X22" s="23">
        <f t="shared" si="6"/>
        <v>400000</v>
      </c>
      <c r="Y22" s="23">
        <f t="shared" si="6"/>
        <v>400000</v>
      </c>
      <c r="Z22" s="23">
        <f t="shared" si="6"/>
        <v>400000</v>
      </c>
      <c r="AA22" s="23">
        <f t="shared" si="6"/>
        <v>400000</v>
      </c>
      <c r="AB22" s="23">
        <f t="shared" si="6"/>
        <v>400000</v>
      </c>
      <c r="AC22" s="23">
        <f t="shared" si="10"/>
        <v>400000</v>
      </c>
      <c r="AD22" s="23">
        <f t="shared" si="10"/>
        <v>400000</v>
      </c>
      <c r="AE22" s="23">
        <f t="shared" si="10"/>
        <v>400000</v>
      </c>
      <c r="AF22" s="23">
        <f t="shared" si="10"/>
        <v>400000</v>
      </c>
      <c r="AG22" s="23">
        <f t="shared" si="10"/>
        <v>400000</v>
      </c>
      <c r="AH22" s="23">
        <f t="shared" si="10"/>
        <v>400000</v>
      </c>
      <c r="AI22" s="23">
        <f t="shared" si="10"/>
        <v>800000</v>
      </c>
      <c r="AJ22" s="23">
        <f t="shared" si="10"/>
        <v>800000</v>
      </c>
      <c r="AK22" s="23">
        <f t="shared" si="10"/>
        <v>800000</v>
      </c>
      <c r="AL22" s="23">
        <f t="shared" si="10"/>
        <v>800000</v>
      </c>
      <c r="AM22" s="23">
        <f t="shared" si="10"/>
        <v>800000</v>
      </c>
      <c r="AN22" s="23">
        <f t="shared" si="10"/>
        <v>800000</v>
      </c>
      <c r="AO22" s="23">
        <f t="shared" si="10"/>
        <v>800000</v>
      </c>
      <c r="AP22" s="23">
        <f t="shared" si="10"/>
        <v>800000</v>
      </c>
      <c r="AQ22" s="23">
        <f t="shared" si="10"/>
        <v>800000</v>
      </c>
      <c r="AR22" s="23">
        <f t="shared" si="10"/>
        <v>800000</v>
      </c>
      <c r="AS22" s="23">
        <f t="shared" si="7"/>
        <v>800000</v>
      </c>
      <c r="AT22" s="23">
        <f t="shared" si="7"/>
        <v>800000</v>
      </c>
      <c r="AU22" s="23">
        <f t="shared" si="7"/>
        <v>1200000</v>
      </c>
      <c r="AV22" s="23">
        <f t="shared" si="7"/>
        <v>1200000</v>
      </c>
      <c r="AW22" s="23">
        <f t="shared" si="8"/>
        <v>1200000</v>
      </c>
      <c r="AX22" s="23">
        <f t="shared" si="8"/>
        <v>1200000</v>
      </c>
      <c r="AY22" s="23">
        <f t="shared" si="8"/>
        <v>1200000</v>
      </c>
      <c r="AZ22" s="23">
        <f t="shared" si="8"/>
        <v>1200000</v>
      </c>
      <c r="BA22" s="23">
        <f t="shared" si="8"/>
        <v>1200000</v>
      </c>
      <c r="BB22" s="23">
        <f t="shared" si="8"/>
        <v>1200000</v>
      </c>
      <c r="BC22" s="23">
        <f t="shared" si="8"/>
        <v>1200000</v>
      </c>
      <c r="BD22" s="23">
        <f t="shared" si="8"/>
        <v>1200000</v>
      </c>
      <c r="BE22" s="23">
        <f t="shared" si="8"/>
        <v>1200000</v>
      </c>
      <c r="BF22" s="23">
        <f t="shared" si="8"/>
        <v>1600000</v>
      </c>
      <c r="BG22" s="23">
        <f t="shared" si="8"/>
        <v>1600000</v>
      </c>
      <c r="BH22" s="23">
        <f t="shared" si="8"/>
        <v>1600000</v>
      </c>
      <c r="BI22" s="23">
        <f t="shared" si="8"/>
        <v>1600000</v>
      </c>
      <c r="BJ22" s="23">
        <f t="shared" si="8"/>
        <v>1600000</v>
      </c>
      <c r="BK22" s="23">
        <f t="shared" si="8"/>
        <v>1600000</v>
      </c>
      <c r="BL22" s="23">
        <f t="shared" si="8"/>
        <v>1600000</v>
      </c>
      <c r="BM22" s="23">
        <f t="shared" si="9"/>
        <v>1600000</v>
      </c>
      <c r="BN22" s="23">
        <f t="shared" si="9"/>
        <v>1600000</v>
      </c>
      <c r="BO22" s="23">
        <f t="shared" si="9"/>
        <v>1600000</v>
      </c>
      <c r="BP22" s="23">
        <f t="shared" si="9"/>
        <v>1600000</v>
      </c>
      <c r="BQ22" s="23">
        <f t="shared" si="9"/>
        <v>1600000</v>
      </c>
      <c r="BR22" s="23">
        <f t="shared" si="9"/>
        <v>2000000</v>
      </c>
      <c r="BS22" s="23">
        <f t="shared" si="9"/>
        <v>2000000</v>
      </c>
      <c r="BT22" s="23">
        <f t="shared" si="9"/>
        <v>2000000</v>
      </c>
      <c r="BU22" s="23">
        <f t="shared" si="9"/>
        <v>2000000</v>
      </c>
      <c r="BV22" s="23">
        <f t="shared" si="9"/>
        <v>2000000</v>
      </c>
      <c r="BW22" s="23">
        <f t="shared" si="9"/>
        <v>2000000</v>
      </c>
      <c r="BX22" s="23">
        <f t="shared" si="9"/>
        <v>2000000</v>
      </c>
      <c r="BY22" s="23">
        <f t="shared" si="9"/>
        <v>2000000</v>
      </c>
      <c r="BZ22" s="23">
        <f t="shared" si="9"/>
        <v>2000000</v>
      </c>
      <c r="CA22" s="23">
        <f t="shared" si="9"/>
        <v>2000000</v>
      </c>
      <c r="CB22" s="23">
        <f t="shared" si="9"/>
        <v>2000000</v>
      </c>
      <c r="CC22" s="23">
        <f t="shared" ref="CB22:CF37" si="11">IF($G22="MILES",FLOOR(CC$5/$F22,1)*$I22,FLOOR(CC$4/$F22,1)*$I22)</f>
        <v>2400000</v>
      </c>
      <c r="CD22" s="23">
        <f t="shared" si="11"/>
        <v>2400000</v>
      </c>
      <c r="CE22" s="23">
        <f t="shared" si="11"/>
        <v>2400000</v>
      </c>
      <c r="CF22" s="23">
        <f t="shared" si="11"/>
        <v>2400000</v>
      </c>
    </row>
    <row r="23" spans="1:84" ht="21.95" customHeight="1">
      <c r="A23" s="32" t="s">
        <v>118</v>
      </c>
      <c r="B23" s="19">
        <v>90</v>
      </c>
      <c r="C23" s="32">
        <v>1</v>
      </c>
      <c r="D23" s="32">
        <v>0</v>
      </c>
      <c r="E23" s="32">
        <v>450000</v>
      </c>
      <c r="F23" s="32">
        <v>25000</v>
      </c>
      <c r="G23" s="32" t="s">
        <v>101</v>
      </c>
      <c r="H23" s="32">
        <v>450000</v>
      </c>
      <c r="I23" s="41">
        <f t="shared" si="4"/>
        <v>450000</v>
      </c>
      <c r="J23" s="23">
        <f t="shared" si="5"/>
        <v>0</v>
      </c>
      <c r="M23" s="23">
        <f t="shared" si="6"/>
        <v>0</v>
      </c>
      <c r="N23" s="23">
        <f t="shared" si="6"/>
        <v>0</v>
      </c>
      <c r="O23" s="23">
        <f t="shared" si="6"/>
        <v>0</v>
      </c>
      <c r="P23" s="23">
        <f t="shared" si="6"/>
        <v>0</v>
      </c>
      <c r="Q23" s="23">
        <f t="shared" si="6"/>
        <v>0</v>
      </c>
      <c r="R23" s="23">
        <f t="shared" si="6"/>
        <v>0</v>
      </c>
      <c r="S23" s="23">
        <f t="shared" si="6"/>
        <v>0</v>
      </c>
      <c r="T23" s="23">
        <f t="shared" si="6"/>
        <v>450000</v>
      </c>
      <c r="U23" s="23">
        <f t="shared" si="6"/>
        <v>450000</v>
      </c>
      <c r="V23" s="23">
        <f t="shared" si="6"/>
        <v>450000</v>
      </c>
      <c r="W23" s="23">
        <f t="shared" si="6"/>
        <v>450000</v>
      </c>
      <c r="X23" s="23">
        <f t="shared" si="6"/>
        <v>450000</v>
      </c>
      <c r="Y23" s="23">
        <f t="shared" si="6"/>
        <v>450000</v>
      </c>
      <c r="Z23" s="23">
        <f t="shared" si="6"/>
        <v>450000</v>
      </c>
      <c r="AA23" s="23">
        <f t="shared" si="6"/>
        <v>900000</v>
      </c>
      <c r="AB23" s="23">
        <f t="shared" si="6"/>
        <v>900000</v>
      </c>
      <c r="AC23" s="23">
        <f t="shared" si="10"/>
        <v>900000</v>
      </c>
      <c r="AD23" s="23">
        <f t="shared" si="10"/>
        <v>900000</v>
      </c>
      <c r="AE23" s="23">
        <f t="shared" si="10"/>
        <v>900000</v>
      </c>
      <c r="AF23" s="23">
        <f t="shared" si="10"/>
        <v>900000</v>
      </c>
      <c r="AG23" s="23">
        <f t="shared" si="10"/>
        <v>900000</v>
      </c>
      <c r="AH23" s="23">
        <f t="shared" si="10"/>
        <v>1350000</v>
      </c>
      <c r="AI23" s="23">
        <f t="shared" si="10"/>
        <v>1350000</v>
      </c>
      <c r="AJ23" s="23">
        <f t="shared" si="10"/>
        <v>1350000</v>
      </c>
      <c r="AK23" s="23">
        <f t="shared" si="10"/>
        <v>1350000</v>
      </c>
      <c r="AL23" s="23">
        <f t="shared" si="10"/>
        <v>1350000</v>
      </c>
      <c r="AM23" s="23">
        <f t="shared" si="10"/>
        <v>1350000</v>
      </c>
      <c r="AN23" s="23">
        <f t="shared" si="10"/>
        <v>1350000</v>
      </c>
      <c r="AO23" s="23">
        <f t="shared" si="10"/>
        <v>1800000</v>
      </c>
      <c r="AP23" s="23">
        <f t="shared" si="10"/>
        <v>1800000</v>
      </c>
      <c r="AQ23" s="23">
        <f t="shared" si="10"/>
        <v>1800000</v>
      </c>
      <c r="AR23" s="23">
        <f t="shared" si="10"/>
        <v>1800000</v>
      </c>
      <c r="AS23" s="23">
        <f t="shared" si="7"/>
        <v>1800000</v>
      </c>
      <c r="AT23" s="23">
        <f t="shared" si="7"/>
        <v>1800000</v>
      </c>
      <c r="AU23" s="23">
        <f t="shared" si="7"/>
        <v>1800000</v>
      </c>
      <c r="AV23" s="23">
        <f t="shared" si="7"/>
        <v>2250000</v>
      </c>
      <c r="AW23" s="23">
        <f t="shared" si="8"/>
        <v>2250000</v>
      </c>
      <c r="AX23" s="23">
        <f t="shared" si="8"/>
        <v>2250000</v>
      </c>
      <c r="AY23" s="23">
        <f t="shared" si="8"/>
        <v>2250000</v>
      </c>
      <c r="AZ23" s="23">
        <f t="shared" si="8"/>
        <v>2250000</v>
      </c>
      <c r="BA23" s="23">
        <f t="shared" si="8"/>
        <v>2250000</v>
      </c>
      <c r="BB23" s="23">
        <f t="shared" si="8"/>
        <v>2250000</v>
      </c>
      <c r="BC23" s="23">
        <f t="shared" si="8"/>
        <v>2700000</v>
      </c>
      <c r="BD23" s="23">
        <f t="shared" si="8"/>
        <v>2700000</v>
      </c>
      <c r="BE23" s="23">
        <f t="shared" si="8"/>
        <v>2700000</v>
      </c>
      <c r="BF23" s="23">
        <f t="shared" si="8"/>
        <v>2700000</v>
      </c>
      <c r="BG23" s="23">
        <f t="shared" si="8"/>
        <v>2700000</v>
      </c>
      <c r="BH23" s="23">
        <f t="shared" si="8"/>
        <v>2700000</v>
      </c>
      <c r="BI23" s="23">
        <f t="shared" si="8"/>
        <v>2700000</v>
      </c>
      <c r="BJ23" s="23">
        <f t="shared" si="8"/>
        <v>3150000</v>
      </c>
      <c r="BK23" s="23">
        <f t="shared" si="8"/>
        <v>3150000</v>
      </c>
      <c r="BL23" s="23">
        <f t="shared" si="8"/>
        <v>3150000</v>
      </c>
      <c r="BM23" s="23">
        <f t="shared" si="9"/>
        <v>3150000</v>
      </c>
      <c r="BN23" s="23">
        <f t="shared" si="9"/>
        <v>3150000</v>
      </c>
      <c r="BO23" s="23">
        <f t="shared" si="9"/>
        <v>3150000</v>
      </c>
      <c r="BP23" s="23">
        <f t="shared" si="9"/>
        <v>3150000</v>
      </c>
      <c r="BQ23" s="23">
        <f t="shared" si="9"/>
        <v>3150000</v>
      </c>
      <c r="BR23" s="23">
        <f t="shared" si="9"/>
        <v>3600000</v>
      </c>
      <c r="BS23" s="23">
        <f t="shared" si="9"/>
        <v>3600000</v>
      </c>
      <c r="BT23" s="23">
        <f t="shared" si="9"/>
        <v>3600000</v>
      </c>
      <c r="BU23" s="23">
        <f t="shared" si="9"/>
        <v>3600000</v>
      </c>
      <c r="BV23" s="23">
        <f t="shared" si="9"/>
        <v>3600000</v>
      </c>
      <c r="BW23" s="23">
        <f t="shared" si="9"/>
        <v>3600000</v>
      </c>
      <c r="BX23" s="23">
        <f t="shared" si="9"/>
        <v>3600000</v>
      </c>
      <c r="BY23" s="23">
        <f t="shared" si="9"/>
        <v>4050000</v>
      </c>
      <c r="BZ23" s="23">
        <f t="shared" si="9"/>
        <v>4050000</v>
      </c>
      <c r="CA23" s="23">
        <f t="shared" si="9"/>
        <v>4050000</v>
      </c>
      <c r="CB23" s="23">
        <f t="shared" si="9"/>
        <v>4050000</v>
      </c>
      <c r="CC23" s="23">
        <f t="shared" si="11"/>
        <v>4050000</v>
      </c>
      <c r="CD23" s="23">
        <f t="shared" si="11"/>
        <v>4050000</v>
      </c>
      <c r="CE23" s="23">
        <f t="shared" si="11"/>
        <v>4050000</v>
      </c>
      <c r="CF23" s="23">
        <f t="shared" si="11"/>
        <v>4500000</v>
      </c>
    </row>
    <row r="24" spans="1:84" ht="21.95" customHeight="1">
      <c r="A24" s="32" t="s">
        <v>119</v>
      </c>
      <c r="B24" s="19">
        <v>50</v>
      </c>
      <c r="C24" s="32">
        <v>4</v>
      </c>
      <c r="D24" s="32">
        <v>1400000</v>
      </c>
      <c r="E24" s="32">
        <v>0</v>
      </c>
      <c r="F24" s="32">
        <v>120000</v>
      </c>
      <c r="G24" s="32" t="s">
        <v>101</v>
      </c>
      <c r="H24" s="32">
        <v>2800000</v>
      </c>
      <c r="I24" s="41">
        <f t="shared" si="4"/>
        <v>2800000</v>
      </c>
      <c r="J24" s="23">
        <f t="shared" si="5"/>
        <v>0</v>
      </c>
      <c r="M24" s="23">
        <f t="shared" si="6"/>
        <v>0</v>
      </c>
      <c r="N24" s="23">
        <f t="shared" si="6"/>
        <v>0</v>
      </c>
      <c r="O24" s="23">
        <f t="shared" si="6"/>
        <v>0</v>
      </c>
      <c r="P24" s="23">
        <f t="shared" si="6"/>
        <v>0</v>
      </c>
      <c r="Q24" s="23">
        <f t="shared" si="6"/>
        <v>0</v>
      </c>
      <c r="R24" s="23">
        <f t="shared" si="6"/>
        <v>0</v>
      </c>
      <c r="S24" s="23">
        <f t="shared" si="6"/>
        <v>0</v>
      </c>
      <c r="T24" s="23">
        <f t="shared" si="6"/>
        <v>0</v>
      </c>
      <c r="U24" s="23">
        <f t="shared" si="6"/>
        <v>0</v>
      </c>
      <c r="V24" s="23">
        <f t="shared" si="6"/>
        <v>0</v>
      </c>
      <c r="W24" s="23">
        <f t="shared" si="6"/>
        <v>0</v>
      </c>
      <c r="X24" s="23">
        <f t="shared" si="6"/>
        <v>0</v>
      </c>
      <c r="Y24" s="23">
        <f t="shared" si="6"/>
        <v>0</v>
      </c>
      <c r="Z24" s="23">
        <f t="shared" si="6"/>
        <v>0</v>
      </c>
      <c r="AA24" s="23">
        <f t="shared" si="6"/>
        <v>0</v>
      </c>
      <c r="AB24" s="23">
        <f t="shared" si="6"/>
        <v>0</v>
      </c>
      <c r="AC24" s="23">
        <f t="shared" si="10"/>
        <v>0</v>
      </c>
      <c r="AD24" s="23">
        <f t="shared" si="10"/>
        <v>0</v>
      </c>
      <c r="AE24" s="23">
        <f t="shared" si="10"/>
        <v>0</v>
      </c>
      <c r="AF24" s="23">
        <f t="shared" si="10"/>
        <v>0</v>
      </c>
      <c r="AG24" s="23">
        <f t="shared" si="10"/>
        <v>0</v>
      </c>
      <c r="AH24" s="23">
        <f t="shared" si="10"/>
        <v>0</v>
      </c>
      <c r="AI24" s="23">
        <f t="shared" si="10"/>
        <v>0</v>
      </c>
      <c r="AJ24" s="23">
        <f t="shared" si="10"/>
        <v>0</v>
      </c>
      <c r="AK24" s="23">
        <f t="shared" si="10"/>
        <v>0</v>
      </c>
      <c r="AL24" s="23">
        <f t="shared" si="10"/>
        <v>0</v>
      </c>
      <c r="AM24" s="23">
        <f t="shared" si="10"/>
        <v>0</v>
      </c>
      <c r="AN24" s="23">
        <f t="shared" si="10"/>
        <v>0</v>
      </c>
      <c r="AO24" s="23">
        <f t="shared" si="10"/>
        <v>0</v>
      </c>
      <c r="AP24" s="23">
        <f t="shared" si="10"/>
        <v>0</v>
      </c>
      <c r="AQ24" s="23">
        <f t="shared" si="10"/>
        <v>0</v>
      </c>
      <c r="AR24" s="23">
        <f t="shared" si="10"/>
        <v>0</v>
      </c>
      <c r="AS24" s="23">
        <f t="shared" si="7"/>
        <v>0</v>
      </c>
      <c r="AT24" s="23">
        <f t="shared" si="7"/>
        <v>0</v>
      </c>
      <c r="AU24" s="23">
        <f t="shared" si="7"/>
        <v>2800000</v>
      </c>
      <c r="AV24" s="23">
        <f t="shared" si="7"/>
        <v>2800000</v>
      </c>
      <c r="AW24" s="23">
        <f t="shared" si="8"/>
        <v>2800000</v>
      </c>
      <c r="AX24" s="23">
        <f t="shared" si="8"/>
        <v>2800000</v>
      </c>
      <c r="AY24" s="23">
        <f t="shared" si="8"/>
        <v>2800000</v>
      </c>
      <c r="AZ24" s="23">
        <f t="shared" si="8"/>
        <v>2800000</v>
      </c>
      <c r="BA24" s="23">
        <f t="shared" si="8"/>
        <v>2800000</v>
      </c>
      <c r="BB24" s="23">
        <f t="shared" si="8"/>
        <v>2800000</v>
      </c>
      <c r="BC24" s="23">
        <f t="shared" si="8"/>
        <v>2800000</v>
      </c>
      <c r="BD24" s="23">
        <f t="shared" si="8"/>
        <v>2800000</v>
      </c>
      <c r="BE24" s="23">
        <f t="shared" si="8"/>
        <v>2800000</v>
      </c>
      <c r="BF24" s="23">
        <f t="shared" si="8"/>
        <v>2800000</v>
      </c>
      <c r="BG24" s="23">
        <f t="shared" si="8"/>
        <v>2800000</v>
      </c>
      <c r="BH24" s="23">
        <f t="shared" si="8"/>
        <v>2800000</v>
      </c>
      <c r="BI24" s="23">
        <f t="shared" si="8"/>
        <v>2800000</v>
      </c>
      <c r="BJ24" s="23">
        <f t="shared" si="8"/>
        <v>2800000</v>
      </c>
      <c r="BK24" s="23">
        <f t="shared" si="8"/>
        <v>2800000</v>
      </c>
      <c r="BL24" s="23">
        <f t="shared" si="8"/>
        <v>2800000</v>
      </c>
      <c r="BM24" s="23">
        <f t="shared" si="9"/>
        <v>2800000</v>
      </c>
      <c r="BN24" s="23">
        <f t="shared" si="9"/>
        <v>2800000</v>
      </c>
      <c r="BO24" s="23">
        <f t="shared" si="9"/>
        <v>2800000</v>
      </c>
      <c r="BP24" s="23">
        <f t="shared" si="9"/>
        <v>2800000</v>
      </c>
      <c r="BQ24" s="23">
        <f t="shared" si="9"/>
        <v>2800000</v>
      </c>
      <c r="BR24" s="23">
        <f t="shared" si="9"/>
        <v>2800000</v>
      </c>
      <c r="BS24" s="23">
        <f t="shared" si="9"/>
        <v>2800000</v>
      </c>
      <c r="BT24" s="23">
        <f t="shared" si="9"/>
        <v>2800000</v>
      </c>
      <c r="BU24" s="23">
        <f t="shared" si="9"/>
        <v>2800000</v>
      </c>
      <c r="BV24" s="23">
        <f t="shared" si="9"/>
        <v>2800000</v>
      </c>
      <c r="BW24" s="23">
        <f t="shared" si="9"/>
        <v>2800000</v>
      </c>
      <c r="BX24" s="23">
        <f t="shared" si="9"/>
        <v>2800000</v>
      </c>
      <c r="BY24" s="23">
        <f t="shared" si="9"/>
        <v>2800000</v>
      </c>
      <c r="BZ24" s="23">
        <f t="shared" si="9"/>
        <v>2800000</v>
      </c>
      <c r="CA24" s="23">
        <f t="shared" si="9"/>
        <v>2800000</v>
      </c>
      <c r="CB24" s="23">
        <f t="shared" si="9"/>
        <v>2800000</v>
      </c>
      <c r="CC24" s="23">
        <f t="shared" si="11"/>
        <v>5600000</v>
      </c>
      <c r="CD24" s="23">
        <f t="shared" si="11"/>
        <v>5600000</v>
      </c>
      <c r="CE24" s="23">
        <f t="shared" si="11"/>
        <v>5600000</v>
      </c>
      <c r="CF24" s="23">
        <f t="shared" si="11"/>
        <v>5600000</v>
      </c>
    </row>
    <row r="25" spans="1:84" ht="21.95" customHeight="1">
      <c r="A25" s="32" t="s">
        <v>120</v>
      </c>
      <c r="B25" s="19">
        <v>50</v>
      </c>
      <c r="C25" s="32">
        <v>6</v>
      </c>
      <c r="D25" s="32">
        <v>61500</v>
      </c>
      <c r="E25" s="32">
        <v>0</v>
      </c>
      <c r="F25" s="32">
        <v>40000</v>
      </c>
      <c r="G25" s="32" t="s">
        <v>101</v>
      </c>
      <c r="H25" s="32">
        <v>184500</v>
      </c>
      <c r="I25" s="41">
        <f t="shared" si="4"/>
        <v>184500</v>
      </c>
      <c r="J25" s="23">
        <f t="shared" si="5"/>
        <v>0</v>
      </c>
      <c r="M25" s="23">
        <f t="shared" si="6"/>
        <v>0</v>
      </c>
      <c r="N25" s="23">
        <f t="shared" si="6"/>
        <v>0</v>
      </c>
      <c r="O25" s="23">
        <f t="shared" si="6"/>
        <v>0</v>
      </c>
      <c r="P25" s="23">
        <f t="shared" si="6"/>
        <v>0</v>
      </c>
      <c r="Q25" s="23">
        <f t="shared" si="6"/>
        <v>0</v>
      </c>
      <c r="R25" s="23">
        <f t="shared" si="6"/>
        <v>0</v>
      </c>
      <c r="S25" s="23">
        <f t="shared" si="6"/>
        <v>0</v>
      </c>
      <c r="T25" s="23">
        <f t="shared" si="6"/>
        <v>0</v>
      </c>
      <c r="U25" s="23">
        <f t="shared" si="6"/>
        <v>0</v>
      </c>
      <c r="V25" s="23">
        <f t="shared" si="6"/>
        <v>0</v>
      </c>
      <c r="W25" s="23">
        <f t="shared" si="6"/>
        <v>0</v>
      </c>
      <c r="X25" s="23">
        <f t="shared" si="6"/>
        <v>184500</v>
      </c>
      <c r="Y25" s="23">
        <f t="shared" si="6"/>
        <v>184500</v>
      </c>
      <c r="Z25" s="23">
        <f t="shared" si="6"/>
        <v>184500</v>
      </c>
      <c r="AA25" s="23">
        <f t="shared" si="6"/>
        <v>184500</v>
      </c>
      <c r="AB25" s="23">
        <f t="shared" si="6"/>
        <v>184500</v>
      </c>
      <c r="AC25" s="23">
        <f t="shared" si="10"/>
        <v>184500</v>
      </c>
      <c r="AD25" s="23">
        <f t="shared" si="10"/>
        <v>184500</v>
      </c>
      <c r="AE25" s="23">
        <f t="shared" si="10"/>
        <v>184500</v>
      </c>
      <c r="AF25" s="23">
        <f t="shared" si="10"/>
        <v>184500</v>
      </c>
      <c r="AG25" s="23">
        <f t="shared" si="10"/>
        <v>184500</v>
      </c>
      <c r="AH25" s="23">
        <f t="shared" si="10"/>
        <v>184500</v>
      </c>
      <c r="AI25" s="23">
        <f t="shared" si="10"/>
        <v>369000</v>
      </c>
      <c r="AJ25" s="23">
        <f t="shared" si="10"/>
        <v>369000</v>
      </c>
      <c r="AK25" s="23">
        <f t="shared" si="10"/>
        <v>369000</v>
      </c>
      <c r="AL25" s="23">
        <f t="shared" si="10"/>
        <v>369000</v>
      </c>
      <c r="AM25" s="23">
        <f t="shared" si="10"/>
        <v>369000</v>
      </c>
      <c r="AN25" s="23">
        <f t="shared" si="10"/>
        <v>369000</v>
      </c>
      <c r="AO25" s="23">
        <f t="shared" si="10"/>
        <v>369000</v>
      </c>
      <c r="AP25" s="23">
        <f t="shared" si="10"/>
        <v>369000</v>
      </c>
      <c r="AQ25" s="23">
        <f t="shared" si="10"/>
        <v>369000</v>
      </c>
      <c r="AR25" s="23">
        <f t="shared" si="10"/>
        <v>369000</v>
      </c>
      <c r="AS25" s="23">
        <f t="shared" si="7"/>
        <v>369000</v>
      </c>
      <c r="AT25" s="23">
        <f t="shared" si="7"/>
        <v>369000</v>
      </c>
      <c r="AU25" s="23">
        <f t="shared" si="7"/>
        <v>553500</v>
      </c>
      <c r="AV25" s="23">
        <f t="shared" si="7"/>
        <v>553500</v>
      </c>
      <c r="AW25" s="23">
        <f t="shared" si="8"/>
        <v>553500</v>
      </c>
      <c r="AX25" s="23">
        <f t="shared" si="8"/>
        <v>553500</v>
      </c>
      <c r="AY25" s="23">
        <f t="shared" si="8"/>
        <v>553500</v>
      </c>
      <c r="AZ25" s="23">
        <f t="shared" si="8"/>
        <v>553500</v>
      </c>
      <c r="BA25" s="23">
        <f t="shared" si="8"/>
        <v>553500</v>
      </c>
      <c r="BB25" s="23">
        <f t="shared" si="8"/>
        <v>553500</v>
      </c>
      <c r="BC25" s="23">
        <f t="shared" si="8"/>
        <v>553500</v>
      </c>
      <c r="BD25" s="23">
        <f t="shared" si="8"/>
        <v>553500</v>
      </c>
      <c r="BE25" s="23">
        <f t="shared" si="8"/>
        <v>553500</v>
      </c>
      <c r="BF25" s="23">
        <f t="shared" si="8"/>
        <v>738000</v>
      </c>
      <c r="BG25" s="23">
        <f t="shared" si="8"/>
        <v>738000</v>
      </c>
      <c r="BH25" s="23">
        <f t="shared" si="8"/>
        <v>738000</v>
      </c>
      <c r="BI25" s="23">
        <f t="shared" si="8"/>
        <v>738000</v>
      </c>
      <c r="BJ25" s="23">
        <f t="shared" si="8"/>
        <v>738000</v>
      </c>
      <c r="BK25" s="23">
        <f t="shared" si="8"/>
        <v>738000</v>
      </c>
      <c r="BL25" s="23">
        <f t="shared" ref="BL25:CA41" si="12">IF($G25="MILES",FLOOR(BL$5/$F25,1)*$I25,FLOOR(BL$4/$F25,1)*$I25)</f>
        <v>738000</v>
      </c>
      <c r="BM25" s="23">
        <f t="shared" si="12"/>
        <v>738000</v>
      </c>
      <c r="BN25" s="23">
        <f t="shared" si="12"/>
        <v>738000</v>
      </c>
      <c r="BO25" s="23">
        <f t="shared" si="12"/>
        <v>738000</v>
      </c>
      <c r="BP25" s="23">
        <f t="shared" si="12"/>
        <v>738000</v>
      </c>
      <c r="BQ25" s="23">
        <f t="shared" si="12"/>
        <v>738000</v>
      </c>
      <c r="BR25" s="23">
        <f t="shared" si="12"/>
        <v>922500</v>
      </c>
      <c r="BS25" s="23">
        <f t="shared" si="12"/>
        <v>922500</v>
      </c>
      <c r="BT25" s="23">
        <f t="shared" si="12"/>
        <v>922500</v>
      </c>
      <c r="BU25" s="23">
        <f t="shared" si="12"/>
        <v>922500</v>
      </c>
      <c r="BV25" s="23">
        <f t="shared" si="12"/>
        <v>922500</v>
      </c>
      <c r="BW25" s="23">
        <f t="shared" si="12"/>
        <v>922500</v>
      </c>
      <c r="BX25" s="23">
        <f t="shared" si="12"/>
        <v>922500</v>
      </c>
      <c r="BY25" s="23">
        <f t="shared" si="12"/>
        <v>922500</v>
      </c>
      <c r="BZ25" s="23">
        <f t="shared" si="12"/>
        <v>922500</v>
      </c>
      <c r="CA25" s="23">
        <f t="shared" si="12"/>
        <v>922500</v>
      </c>
      <c r="CB25" s="23">
        <f t="shared" si="11"/>
        <v>922500</v>
      </c>
      <c r="CC25" s="23">
        <f t="shared" si="11"/>
        <v>1107000</v>
      </c>
      <c r="CD25" s="23">
        <f t="shared" si="11"/>
        <v>1107000</v>
      </c>
      <c r="CE25" s="23">
        <f t="shared" si="11"/>
        <v>1107000</v>
      </c>
      <c r="CF25" s="23">
        <f t="shared" si="11"/>
        <v>1107000</v>
      </c>
    </row>
    <row r="26" spans="1:84" ht="21.95" customHeight="1">
      <c r="A26" s="32" t="s">
        <v>121</v>
      </c>
      <c r="B26" s="19">
        <v>50</v>
      </c>
      <c r="C26" s="32">
        <v>2</v>
      </c>
      <c r="D26" s="32">
        <v>120000</v>
      </c>
      <c r="E26" s="32">
        <v>0</v>
      </c>
      <c r="F26" s="32">
        <v>40000</v>
      </c>
      <c r="G26" s="32" t="s">
        <v>101</v>
      </c>
      <c r="H26" s="32">
        <v>120000</v>
      </c>
      <c r="I26" s="41">
        <f t="shared" si="4"/>
        <v>120000</v>
      </c>
      <c r="J26" s="23">
        <f t="shared" si="5"/>
        <v>0</v>
      </c>
      <c r="M26" s="23">
        <f t="shared" si="6"/>
        <v>0</v>
      </c>
      <c r="N26" s="23">
        <f t="shared" si="6"/>
        <v>0</v>
      </c>
      <c r="O26" s="23">
        <f t="shared" si="6"/>
        <v>0</v>
      </c>
      <c r="P26" s="23">
        <f t="shared" si="6"/>
        <v>0</v>
      </c>
      <c r="Q26" s="23">
        <f t="shared" si="6"/>
        <v>0</v>
      </c>
      <c r="R26" s="23">
        <f t="shared" si="6"/>
        <v>0</v>
      </c>
      <c r="S26" s="23">
        <f t="shared" si="6"/>
        <v>0</v>
      </c>
      <c r="T26" s="23">
        <f t="shared" si="6"/>
        <v>0</v>
      </c>
      <c r="U26" s="23">
        <f t="shared" si="6"/>
        <v>0</v>
      </c>
      <c r="V26" s="23">
        <f t="shared" si="6"/>
        <v>0</v>
      </c>
      <c r="W26" s="23">
        <f t="shared" si="6"/>
        <v>0</v>
      </c>
      <c r="X26" s="23">
        <f t="shared" ref="X26:AM41" si="13">IF($G26="MILES",FLOOR(X$5/$F26,1)*$I26,FLOOR(X$4/$F26,1)*$I26)</f>
        <v>120000</v>
      </c>
      <c r="Y26" s="23">
        <f t="shared" si="13"/>
        <v>120000</v>
      </c>
      <c r="Z26" s="23">
        <f t="shared" si="13"/>
        <v>120000</v>
      </c>
      <c r="AA26" s="23">
        <f t="shared" si="13"/>
        <v>120000</v>
      </c>
      <c r="AB26" s="23">
        <f t="shared" si="13"/>
        <v>120000</v>
      </c>
      <c r="AC26" s="23">
        <f t="shared" si="13"/>
        <v>120000</v>
      </c>
      <c r="AD26" s="23">
        <f t="shared" si="13"/>
        <v>120000</v>
      </c>
      <c r="AE26" s="23">
        <f t="shared" si="13"/>
        <v>120000</v>
      </c>
      <c r="AF26" s="23">
        <f t="shared" si="13"/>
        <v>120000</v>
      </c>
      <c r="AG26" s="23">
        <f t="shared" si="13"/>
        <v>120000</v>
      </c>
      <c r="AH26" s="23">
        <f t="shared" si="13"/>
        <v>120000</v>
      </c>
      <c r="AI26" s="23">
        <f t="shared" si="13"/>
        <v>240000</v>
      </c>
      <c r="AJ26" s="23">
        <f t="shared" si="13"/>
        <v>240000</v>
      </c>
      <c r="AK26" s="23">
        <f t="shared" si="13"/>
        <v>240000</v>
      </c>
      <c r="AL26" s="23">
        <f t="shared" si="13"/>
        <v>240000</v>
      </c>
      <c r="AM26" s="23">
        <f t="shared" si="13"/>
        <v>240000</v>
      </c>
      <c r="AN26" s="23">
        <f t="shared" si="10"/>
        <v>240000</v>
      </c>
      <c r="AO26" s="23">
        <f t="shared" si="10"/>
        <v>240000</v>
      </c>
      <c r="AP26" s="23">
        <f t="shared" si="10"/>
        <v>240000</v>
      </c>
      <c r="AQ26" s="23">
        <f t="shared" si="10"/>
        <v>240000</v>
      </c>
      <c r="AR26" s="23">
        <f t="shared" si="10"/>
        <v>240000</v>
      </c>
      <c r="AS26" s="23">
        <f t="shared" si="7"/>
        <v>240000</v>
      </c>
      <c r="AT26" s="23">
        <f t="shared" si="7"/>
        <v>240000</v>
      </c>
      <c r="AU26" s="23">
        <f t="shared" si="7"/>
        <v>360000</v>
      </c>
      <c r="AV26" s="23">
        <f t="shared" si="7"/>
        <v>360000</v>
      </c>
      <c r="AW26" s="23">
        <f t="shared" ref="AW26:BL44" si="14">IF($G26="MILES",FLOOR(AW$5/$F26,1)*$I26,FLOOR(AW$4/$F26,1)*$I26)</f>
        <v>360000</v>
      </c>
      <c r="AX26" s="23">
        <f t="shared" si="14"/>
        <v>360000</v>
      </c>
      <c r="AY26" s="23">
        <f t="shared" si="14"/>
        <v>360000</v>
      </c>
      <c r="AZ26" s="23">
        <f t="shared" si="14"/>
        <v>360000</v>
      </c>
      <c r="BA26" s="23">
        <f t="shared" si="14"/>
        <v>360000</v>
      </c>
      <c r="BB26" s="23">
        <f t="shared" si="14"/>
        <v>360000</v>
      </c>
      <c r="BC26" s="23">
        <f t="shared" si="14"/>
        <v>360000</v>
      </c>
      <c r="BD26" s="23">
        <f t="shared" si="14"/>
        <v>360000</v>
      </c>
      <c r="BE26" s="23">
        <f t="shared" si="14"/>
        <v>360000</v>
      </c>
      <c r="BF26" s="23">
        <f t="shared" si="14"/>
        <v>480000</v>
      </c>
      <c r="BG26" s="23">
        <f t="shared" si="14"/>
        <v>480000</v>
      </c>
      <c r="BH26" s="23">
        <f t="shared" si="14"/>
        <v>480000</v>
      </c>
      <c r="BI26" s="23">
        <f t="shared" si="14"/>
        <v>480000</v>
      </c>
      <c r="BJ26" s="23">
        <f t="shared" si="14"/>
        <v>480000</v>
      </c>
      <c r="BK26" s="23">
        <f t="shared" si="14"/>
        <v>480000</v>
      </c>
      <c r="BL26" s="23">
        <f t="shared" si="14"/>
        <v>480000</v>
      </c>
      <c r="BM26" s="23">
        <f t="shared" si="12"/>
        <v>480000</v>
      </c>
      <c r="BN26" s="23">
        <f t="shared" si="12"/>
        <v>480000</v>
      </c>
      <c r="BO26" s="23">
        <f t="shared" si="12"/>
        <v>480000</v>
      </c>
      <c r="BP26" s="23">
        <f t="shared" si="12"/>
        <v>480000</v>
      </c>
      <c r="BQ26" s="23">
        <f t="shared" si="12"/>
        <v>480000</v>
      </c>
      <c r="BR26" s="23">
        <f t="shared" si="12"/>
        <v>600000</v>
      </c>
      <c r="BS26" s="23">
        <f t="shared" si="12"/>
        <v>600000</v>
      </c>
      <c r="BT26" s="23">
        <f t="shared" si="12"/>
        <v>600000</v>
      </c>
      <c r="BU26" s="23">
        <f t="shared" si="12"/>
        <v>600000</v>
      </c>
      <c r="BV26" s="23">
        <f t="shared" si="12"/>
        <v>600000</v>
      </c>
      <c r="BW26" s="23">
        <f t="shared" si="12"/>
        <v>600000</v>
      </c>
      <c r="BX26" s="23">
        <f t="shared" si="12"/>
        <v>600000</v>
      </c>
      <c r="BY26" s="23">
        <f t="shared" si="12"/>
        <v>600000</v>
      </c>
      <c r="BZ26" s="23">
        <f t="shared" si="12"/>
        <v>600000</v>
      </c>
      <c r="CA26" s="23">
        <f t="shared" si="12"/>
        <v>600000</v>
      </c>
      <c r="CB26" s="23">
        <f t="shared" si="11"/>
        <v>600000</v>
      </c>
      <c r="CC26" s="23">
        <f t="shared" si="11"/>
        <v>720000</v>
      </c>
      <c r="CD26" s="23">
        <f t="shared" si="11"/>
        <v>720000</v>
      </c>
      <c r="CE26" s="23">
        <f t="shared" si="11"/>
        <v>720000</v>
      </c>
      <c r="CF26" s="23">
        <f t="shared" si="11"/>
        <v>720000</v>
      </c>
    </row>
    <row r="27" spans="1:84" ht="21.95" customHeight="1">
      <c r="A27" s="32" t="s">
        <v>122</v>
      </c>
      <c r="B27" s="19">
        <v>50</v>
      </c>
      <c r="C27" s="32">
        <v>1</v>
      </c>
      <c r="D27" s="32">
        <v>62500</v>
      </c>
      <c r="E27" s="32">
        <v>50000</v>
      </c>
      <c r="F27" s="32">
        <v>120000</v>
      </c>
      <c r="G27" s="32" t="s">
        <v>101</v>
      </c>
      <c r="H27" s="32">
        <v>112500</v>
      </c>
      <c r="I27" s="41">
        <f t="shared" si="4"/>
        <v>81250</v>
      </c>
      <c r="J27" s="23">
        <f t="shared" si="5"/>
        <v>31250</v>
      </c>
      <c r="M27" s="23">
        <f t="shared" ref="M27:AB42" si="15">IF($G27="MILES",FLOOR(M$5/$F27,1)*$I27,FLOOR(M$4/$F27,1)*$I27)</f>
        <v>0</v>
      </c>
      <c r="N27" s="23">
        <f t="shared" si="15"/>
        <v>0</v>
      </c>
      <c r="O27" s="23">
        <f t="shared" si="15"/>
        <v>0</v>
      </c>
      <c r="P27" s="23">
        <f t="shared" si="15"/>
        <v>0</v>
      </c>
      <c r="Q27" s="23">
        <f t="shared" si="15"/>
        <v>0</v>
      </c>
      <c r="R27" s="23">
        <f t="shared" si="15"/>
        <v>0</v>
      </c>
      <c r="S27" s="23">
        <f t="shared" si="15"/>
        <v>0</v>
      </c>
      <c r="T27" s="23">
        <f t="shared" si="15"/>
        <v>0</v>
      </c>
      <c r="U27" s="23">
        <f t="shared" si="15"/>
        <v>0</v>
      </c>
      <c r="V27" s="23">
        <f t="shared" si="15"/>
        <v>0</v>
      </c>
      <c r="W27" s="23">
        <f t="shared" si="15"/>
        <v>0</v>
      </c>
      <c r="X27" s="23">
        <f t="shared" si="15"/>
        <v>0</v>
      </c>
      <c r="Y27" s="23">
        <f t="shared" si="15"/>
        <v>0</v>
      </c>
      <c r="Z27" s="23">
        <f t="shared" si="15"/>
        <v>0</v>
      </c>
      <c r="AA27" s="23">
        <f t="shared" si="15"/>
        <v>0</v>
      </c>
      <c r="AB27" s="23">
        <f t="shared" si="15"/>
        <v>0</v>
      </c>
      <c r="AC27" s="23">
        <f t="shared" si="13"/>
        <v>0</v>
      </c>
      <c r="AD27" s="23">
        <f t="shared" si="13"/>
        <v>0</v>
      </c>
      <c r="AE27" s="23">
        <f t="shared" si="13"/>
        <v>0</v>
      </c>
      <c r="AF27" s="23">
        <f t="shared" si="13"/>
        <v>0</v>
      </c>
      <c r="AG27" s="23">
        <f t="shared" si="13"/>
        <v>0</v>
      </c>
      <c r="AH27" s="23">
        <f t="shared" si="13"/>
        <v>0</v>
      </c>
      <c r="AI27" s="23">
        <f t="shared" si="13"/>
        <v>0</v>
      </c>
      <c r="AJ27" s="23">
        <f t="shared" si="13"/>
        <v>0</v>
      </c>
      <c r="AK27" s="23">
        <f t="shared" si="13"/>
        <v>0</v>
      </c>
      <c r="AL27" s="23">
        <f t="shared" si="13"/>
        <v>0</v>
      </c>
      <c r="AM27" s="23">
        <f t="shared" si="13"/>
        <v>0</v>
      </c>
      <c r="AN27" s="23">
        <f t="shared" si="10"/>
        <v>0</v>
      </c>
      <c r="AO27" s="23">
        <f t="shared" si="10"/>
        <v>0</v>
      </c>
      <c r="AP27" s="23">
        <f t="shared" si="10"/>
        <v>0</v>
      </c>
      <c r="AQ27" s="23">
        <f t="shared" si="10"/>
        <v>0</v>
      </c>
      <c r="AR27" s="23">
        <f t="shared" si="10"/>
        <v>0</v>
      </c>
      <c r="AS27" s="23">
        <f t="shared" si="7"/>
        <v>0</v>
      </c>
      <c r="AT27" s="23">
        <f t="shared" si="7"/>
        <v>0</v>
      </c>
      <c r="AU27" s="23">
        <f t="shared" si="7"/>
        <v>81250</v>
      </c>
      <c r="AV27" s="23">
        <f t="shared" si="7"/>
        <v>81250</v>
      </c>
      <c r="AW27" s="23">
        <f t="shared" si="14"/>
        <v>81250</v>
      </c>
      <c r="AX27" s="23">
        <f t="shared" si="14"/>
        <v>81250</v>
      </c>
      <c r="AY27" s="23">
        <f t="shared" si="14"/>
        <v>81250</v>
      </c>
      <c r="AZ27" s="23">
        <f t="shared" si="14"/>
        <v>81250</v>
      </c>
      <c r="BA27" s="23">
        <f t="shared" si="14"/>
        <v>81250</v>
      </c>
      <c r="BB27" s="23">
        <f t="shared" si="14"/>
        <v>81250</v>
      </c>
      <c r="BC27" s="23">
        <f t="shared" si="14"/>
        <v>81250</v>
      </c>
      <c r="BD27" s="23">
        <f t="shared" si="14"/>
        <v>81250</v>
      </c>
      <c r="BE27" s="23">
        <f t="shared" si="14"/>
        <v>81250</v>
      </c>
      <c r="BF27" s="23">
        <f t="shared" si="14"/>
        <v>81250</v>
      </c>
      <c r="BG27" s="23">
        <f t="shared" si="14"/>
        <v>81250</v>
      </c>
      <c r="BH27" s="23">
        <f t="shared" si="14"/>
        <v>81250</v>
      </c>
      <c r="BI27" s="23">
        <f t="shared" si="14"/>
        <v>81250</v>
      </c>
      <c r="BJ27" s="23">
        <f t="shared" si="14"/>
        <v>81250</v>
      </c>
      <c r="BK27" s="23">
        <f t="shared" si="14"/>
        <v>81250</v>
      </c>
      <c r="BL27" s="23">
        <f t="shared" si="14"/>
        <v>81250</v>
      </c>
      <c r="BM27" s="23">
        <f t="shared" si="12"/>
        <v>81250</v>
      </c>
      <c r="BN27" s="23">
        <f t="shared" si="12"/>
        <v>81250</v>
      </c>
      <c r="BO27" s="23">
        <f t="shared" si="12"/>
        <v>81250</v>
      </c>
      <c r="BP27" s="23">
        <f t="shared" si="12"/>
        <v>81250</v>
      </c>
      <c r="BQ27" s="23">
        <f t="shared" si="12"/>
        <v>81250</v>
      </c>
      <c r="BR27" s="23">
        <f t="shared" si="12"/>
        <v>81250</v>
      </c>
      <c r="BS27" s="23">
        <f t="shared" si="12"/>
        <v>81250</v>
      </c>
      <c r="BT27" s="23">
        <f t="shared" si="12"/>
        <v>81250</v>
      </c>
      <c r="BU27" s="23">
        <f t="shared" si="12"/>
        <v>81250</v>
      </c>
      <c r="BV27" s="23">
        <f t="shared" si="12"/>
        <v>81250</v>
      </c>
      <c r="BW27" s="23">
        <f t="shared" si="12"/>
        <v>81250</v>
      </c>
      <c r="BX27" s="23">
        <f t="shared" si="12"/>
        <v>81250</v>
      </c>
      <c r="BY27" s="23">
        <f t="shared" si="12"/>
        <v>81250</v>
      </c>
      <c r="BZ27" s="23">
        <f t="shared" si="12"/>
        <v>81250</v>
      </c>
      <c r="CA27" s="23">
        <f t="shared" si="12"/>
        <v>81250</v>
      </c>
      <c r="CB27" s="23">
        <f t="shared" si="11"/>
        <v>81250</v>
      </c>
      <c r="CC27" s="23">
        <f t="shared" si="11"/>
        <v>162500</v>
      </c>
      <c r="CD27" s="23">
        <f t="shared" si="11"/>
        <v>162500</v>
      </c>
      <c r="CE27" s="23">
        <f t="shared" si="11"/>
        <v>162500</v>
      </c>
      <c r="CF27" s="23">
        <f t="shared" si="11"/>
        <v>162500</v>
      </c>
    </row>
    <row r="28" spans="1:84" ht="21.95" customHeight="1">
      <c r="A28" s="32" t="s">
        <v>123</v>
      </c>
      <c r="B28" s="19">
        <v>50</v>
      </c>
      <c r="C28" s="32">
        <v>1</v>
      </c>
      <c r="D28" s="32">
        <v>38500</v>
      </c>
      <c r="E28" s="32">
        <v>50000</v>
      </c>
      <c r="F28" s="32">
        <v>120000</v>
      </c>
      <c r="G28" s="32" t="s">
        <v>101</v>
      </c>
      <c r="H28" s="32">
        <v>88500</v>
      </c>
      <c r="I28" s="41">
        <f t="shared" si="4"/>
        <v>69250</v>
      </c>
      <c r="J28" s="23">
        <f t="shared" si="5"/>
        <v>19250</v>
      </c>
      <c r="M28" s="23">
        <f t="shared" si="15"/>
        <v>0</v>
      </c>
      <c r="N28" s="23">
        <f t="shared" si="15"/>
        <v>0</v>
      </c>
      <c r="O28" s="23">
        <f t="shared" si="15"/>
        <v>0</v>
      </c>
      <c r="P28" s="23">
        <f t="shared" si="15"/>
        <v>0</v>
      </c>
      <c r="Q28" s="23">
        <f t="shared" si="15"/>
        <v>0</v>
      </c>
      <c r="R28" s="23">
        <f t="shared" si="15"/>
        <v>0</v>
      </c>
      <c r="S28" s="23">
        <f t="shared" si="15"/>
        <v>0</v>
      </c>
      <c r="T28" s="23">
        <f t="shared" si="15"/>
        <v>0</v>
      </c>
      <c r="U28" s="23">
        <f t="shared" si="15"/>
        <v>0</v>
      </c>
      <c r="V28" s="23">
        <f t="shared" si="15"/>
        <v>0</v>
      </c>
      <c r="W28" s="23">
        <f t="shared" si="15"/>
        <v>0</v>
      </c>
      <c r="X28" s="23">
        <f t="shared" si="15"/>
        <v>0</v>
      </c>
      <c r="Y28" s="23">
        <f t="shared" si="15"/>
        <v>0</v>
      </c>
      <c r="Z28" s="23">
        <f t="shared" si="15"/>
        <v>0</v>
      </c>
      <c r="AA28" s="23">
        <f t="shared" si="15"/>
        <v>0</v>
      </c>
      <c r="AB28" s="23">
        <f t="shared" si="15"/>
        <v>0</v>
      </c>
      <c r="AC28" s="23">
        <f t="shared" si="13"/>
        <v>0</v>
      </c>
      <c r="AD28" s="23">
        <f t="shared" si="13"/>
        <v>0</v>
      </c>
      <c r="AE28" s="23">
        <f t="shared" si="13"/>
        <v>0</v>
      </c>
      <c r="AF28" s="23">
        <f t="shared" si="13"/>
        <v>0</v>
      </c>
      <c r="AG28" s="23">
        <f t="shared" si="13"/>
        <v>0</v>
      </c>
      <c r="AH28" s="23">
        <f t="shared" si="13"/>
        <v>0</v>
      </c>
      <c r="AI28" s="23">
        <f t="shared" si="13"/>
        <v>0</v>
      </c>
      <c r="AJ28" s="23">
        <f t="shared" si="13"/>
        <v>0</v>
      </c>
      <c r="AK28" s="23">
        <f t="shared" si="13"/>
        <v>0</v>
      </c>
      <c r="AL28" s="23">
        <f t="shared" si="13"/>
        <v>0</v>
      </c>
      <c r="AM28" s="23">
        <f t="shared" si="13"/>
        <v>0</v>
      </c>
      <c r="AN28" s="23">
        <f t="shared" si="10"/>
        <v>0</v>
      </c>
      <c r="AO28" s="23">
        <f t="shared" si="10"/>
        <v>0</v>
      </c>
      <c r="AP28" s="23">
        <f t="shared" si="10"/>
        <v>0</v>
      </c>
      <c r="AQ28" s="23">
        <f t="shared" si="10"/>
        <v>0</v>
      </c>
      <c r="AR28" s="23">
        <f t="shared" si="10"/>
        <v>0</v>
      </c>
      <c r="AS28" s="23">
        <f t="shared" si="7"/>
        <v>0</v>
      </c>
      <c r="AT28" s="23">
        <f t="shared" si="7"/>
        <v>0</v>
      </c>
      <c r="AU28" s="23">
        <f t="shared" si="7"/>
        <v>69250</v>
      </c>
      <c r="AV28" s="23">
        <f t="shared" si="7"/>
        <v>69250</v>
      </c>
      <c r="AW28" s="23">
        <f t="shared" si="14"/>
        <v>69250</v>
      </c>
      <c r="AX28" s="23">
        <f t="shared" si="14"/>
        <v>69250</v>
      </c>
      <c r="AY28" s="23">
        <f t="shared" si="14"/>
        <v>69250</v>
      </c>
      <c r="AZ28" s="23">
        <f t="shared" si="14"/>
        <v>69250</v>
      </c>
      <c r="BA28" s="23">
        <f t="shared" si="14"/>
        <v>69250</v>
      </c>
      <c r="BB28" s="23">
        <f t="shared" si="14"/>
        <v>69250</v>
      </c>
      <c r="BC28" s="23">
        <f t="shared" si="14"/>
        <v>69250</v>
      </c>
      <c r="BD28" s="23">
        <f t="shared" si="14"/>
        <v>69250</v>
      </c>
      <c r="BE28" s="23">
        <f t="shared" si="14"/>
        <v>69250</v>
      </c>
      <c r="BF28" s="23">
        <f t="shared" si="14"/>
        <v>69250</v>
      </c>
      <c r="BG28" s="23">
        <f t="shared" si="14"/>
        <v>69250</v>
      </c>
      <c r="BH28" s="23">
        <f t="shared" si="14"/>
        <v>69250</v>
      </c>
      <c r="BI28" s="23">
        <f t="shared" si="14"/>
        <v>69250</v>
      </c>
      <c r="BJ28" s="23">
        <f t="shared" si="14"/>
        <v>69250</v>
      </c>
      <c r="BK28" s="23">
        <f t="shared" si="14"/>
        <v>69250</v>
      </c>
      <c r="BL28" s="23">
        <f t="shared" si="14"/>
        <v>69250</v>
      </c>
      <c r="BM28" s="23">
        <f t="shared" si="12"/>
        <v>69250</v>
      </c>
      <c r="BN28" s="23">
        <f t="shared" si="12"/>
        <v>69250</v>
      </c>
      <c r="BO28" s="23">
        <f t="shared" si="12"/>
        <v>69250</v>
      </c>
      <c r="BP28" s="23">
        <f t="shared" si="12"/>
        <v>69250</v>
      </c>
      <c r="BQ28" s="23">
        <f t="shared" si="12"/>
        <v>69250</v>
      </c>
      <c r="BR28" s="23">
        <f t="shared" si="12"/>
        <v>69250</v>
      </c>
      <c r="BS28" s="23">
        <f t="shared" si="12"/>
        <v>69250</v>
      </c>
      <c r="BT28" s="23">
        <f t="shared" si="12"/>
        <v>69250</v>
      </c>
      <c r="BU28" s="23">
        <f t="shared" si="12"/>
        <v>69250</v>
      </c>
      <c r="BV28" s="23">
        <f t="shared" si="12"/>
        <v>69250</v>
      </c>
      <c r="BW28" s="23">
        <f t="shared" si="12"/>
        <v>69250</v>
      </c>
      <c r="BX28" s="23">
        <f t="shared" si="12"/>
        <v>69250</v>
      </c>
      <c r="BY28" s="23">
        <f t="shared" si="12"/>
        <v>69250</v>
      </c>
      <c r="BZ28" s="23">
        <f t="shared" si="12"/>
        <v>69250</v>
      </c>
      <c r="CA28" s="23">
        <f t="shared" si="12"/>
        <v>69250</v>
      </c>
      <c r="CB28" s="23">
        <f t="shared" si="11"/>
        <v>69250</v>
      </c>
      <c r="CC28" s="23">
        <f t="shared" si="11"/>
        <v>138500</v>
      </c>
      <c r="CD28" s="23">
        <f t="shared" si="11"/>
        <v>138500</v>
      </c>
      <c r="CE28" s="23">
        <f t="shared" si="11"/>
        <v>138500</v>
      </c>
      <c r="CF28" s="23">
        <f t="shared" si="11"/>
        <v>138500</v>
      </c>
    </row>
    <row r="29" spans="1:84" ht="21.95" customHeight="1">
      <c r="A29" s="32" t="s">
        <v>124</v>
      </c>
      <c r="B29" s="19">
        <v>100</v>
      </c>
      <c r="C29" s="32">
        <v>2</v>
      </c>
      <c r="D29" s="32">
        <v>206000</v>
      </c>
      <c r="E29" s="32">
        <v>200000</v>
      </c>
      <c r="F29" s="32">
        <v>120000</v>
      </c>
      <c r="G29" s="32" t="s">
        <v>101</v>
      </c>
      <c r="H29" s="32">
        <v>612000</v>
      </c>
      <c r="I29" s="41">
        <f t="shared" si="4"/>
        <v>612000</v>
      </c>
      <c r="J29" s="23">
        <f t="shared" si="5"/>
        <v>0</v>
      </c>
      <c r="M29" s="23">
        <f t="shared" si="15"/>
        <v>0</v>
      </c>
      <c r="N29" s="23">
        <f t="shared" si="15"/>
        <v>0</v>
      </c>
      <c r="O29" s="23">
        <f t="shared" si="15"/>
        <v>0</v>
      </c>
      <c r="P29" s="23">
        <f t="shared" si="15"/>
        <v>0</v>
      </c>
      <c r="Q29" s="23">
        <f t="shared" si="15"/>
        <v>0</v>
      </c>
      <c r="R29" s="23">
        <f t="shared" si="15"/>
        <v>0</v>
      </c>
      <c r="S29" s="23">
        <f t="shared" si="15"/>
        <v>0</v>
      </c>
      <c r="T29" s="23">
        <f t="shared" si="15"/>
        <v>0</v>
      </c>
      <c r="U29" s="23">
        <f t="shared" si="15"/>
        <v>0</v>
      </c>
      <c r="V29" s="23">
        <f t="shared" si="15"/>
        <v>0</v>
      </c>
      <c r="W29" s="23">
        <f t="shared" si="15"/>
        <v>0</v>
      </c>
      <c r="X29" s="23">
        <f t="shared" si="15"/>
        <v>0</v>
      </c>
      <c r="Y29" s="23">
        <f t="shared" si="15"/>
        <v>0</v>
      </c>
      <c r="Z29" s="23">
        <f t="shared" si="15"/>
        <v>0</v>
      </c>
      <c r="AA29" s="23">
        <f t="shared" si="15"/>
        <v>0</v>
      </c>
      <c r="AB29" s="23">
        <f t="shared" si="15"/>
        <v>0</v>
      </c>
      <c r="AC29" s="23">
        <f t="shared" si="13"/>
        <v>0</v>
      </c>
      <c r="AD29" s="23">
        <f t="shared" si="13"/>
        <v>0</v>
      </c>
      <c r="AE29" s="23">
        <f t="shared" si="13"/>
        <v>0</v>
      </c>
      <c r="AF29" s="23">
        <f t="shared" si="13"/>
        <v>0</v>
      </c>
      <c r="AG29" s="23">
        <f t="shared" si="13"/>
        <v>0</v>
      </c>
      <c r="AH29" s="23">
        <f t="shared" si="13"/>
        <v>0</v>
      </c>
      <c r="AI29" s="23">
        <f t="shared" si="13"/>
        <v>0</v>
      </c>
      <c r="AJ29" s="23">
        <f t="shared" si="13"/>
        <v>0</v>
      </c>
      <c r="AK29" s="23">
        <f t="shared" si="13"/>
        <v>0</v>
      </c>
      <c r="AL29" s="23">
        <f t="shared" si="13"/>
        <v>0</v>
      </c>
      <c r="AM29" s="23">
        <f t="shared" si="13"/>
        <v>0</v>
      </c>
      <c r="AN29" s="23">
        <f t="shared" ref="AN29:BC44" si="16">IF($G29="MILES",FLOOR(AN$5/$F29,1)*$I29,FLOOR(AN$4/$F29,1)*$I29)</f>
        <v>0</v>
      </c>
      <c r="AO29" s="23">
        <f t="shared" si="16"/>
        <v>0</v>
      </c>
      <c r="AP29" s="23">
        <f t="shared" si="16"/>
        <v>0</v>
      </c>
      <c r="AQ29" s="23">
        <f t="shared" si="16"/>
        <v>0</v>
      </c>
      <c r="AR29" s="23">
        <f t="shared" si="16"/>
        <v>0</v>
      </c>
      <c r="AS29" s="23">
        <f t="shared" si="16"/>
        <v>0</v>
      </c>
      <c r="AT29" s="23">
        <f t="shared" si="16"/>
        <v>0</v>
      </c>
      <c r="AU29" s="23">
        <f t="shared" si="16"/>
        <v>612000</v>
      </c>
      <c r="AV29" s="23">
        <f t="shared" si="16"/>
        <v>612000</v>
      </c>
      <c r="AW29" s="23">
        <f t="shared" si="16"/>
        <v>612000</v>
      </c>
      <c r="AX29" s="23">
        <f t="shared" si="16"/>
        <v>612000</v>
      </c>
      <c r="AY29" s="23">
        <f t="shared" si="16"/>
        <v>612000</v>
      </c>
      <c r="AZ29" s="23">
        <f t="shared" si="16"/>
        <v>612000</v>
      </c>
      <c r="BA29" s="23">
        <f t="shared" si="16"/>
        <v>612000</v>
      </c>
      <c r="BB29" s="23">
        <f t="shared" si="16"/>
        <v>612000</v>
      </c>
      <c r="BC29" s="23">
        <f t="shared" si="16"/>
        <v>612000</v>
      </c>
      <c r="BD29" s="23">
        <f t="shared" si="14"/>
        <v>612000</v>
      </c>
      <c r="BE29" s="23">
        <f t="shared" si="14"/>
        <v>612000</v>
      </c>
      <c r="BF29" s="23">
        <f t="shared" si="14"/>
        <v>612000</v>
      </c>
      <c r="BG29" s="23">
        <f t="shared" si="14"/>
        <v>612000</v>
      </c>
      <c r="BH29" s="23">
        <f t="shared" si="14"/>
        <v>612000</v>
      </c>
      <c r="BI29" s="23">
        <f t="shared" si="14"/>
        <v>612000</v>
      </c>
      <c r="BJ29" s="23">
        <f t="shared" si="14"/>
        <v>612000</v>
      </c>
      <c r="BK29" s="23">
        <f t="shared" si="14"/>
        <v>612000</v>
      </c>
      <c r="BL29" s="23">
        <f t="shared" si="14"/>
        <v>612000</v>
      </c>
      <c r="BM29" s="23">
        <f t="shared" si="12"/>
        <v>612000</v>
      </c>
      <c r="BN29" s="23">
        <f t="shared" si="12"/>
        <v>612000</v>
      </c>
      <c r="BO29" s="23">
        <f t="shared" si="12"/>
        <v>612000</v>
      </c>
      <c r="BP29" s="23">
        <f t="shared" si="12"/>
        <v>612000</v>
      </c>
      <c r="BQ29" s="23">
        <f t="shared" si="12"/>
        <v>612000</v>
      </c>
      <c r="BR29" s="23">
        <f t="shared" si="12"/>
        <v>612000</v>
      </c>
      <c r="BS29" s="23">
        <f t="shared" si="12"/>
        <v>612000</v>
      </c>
      <c r="BT29" s="23">
        <f t="shared" si="12"/>
        <v>612000</v>
      </c>
      <c r="BU29" s="23">
        <f t="shared" si="12"/>
        <v>612000</v>
      </c>
      <c r="BV29" s="23">
        <f t="shared" si="12"/>
        <v>612000</v>
      </c>
      <c r="BW29" s="23">
        <f t="shared" si="12"/>
        <v>612000</v>
      </c>
      <c r="BX29" s="23">
        <f t="shared" si="12"/>
        <v>612000</v>
      </c>
      <c r="BY29" s="23">
        <f t="shared" si="12"/>
        <v>612000</v>
      </c>
      <c r="BZ29" s="23">
        <f t="shared" si="12"/>
        <v>612000</v>
      </c>
      <c r="CA29" s="23">
        <f t="shared" si="12"/>
        <v>612000</v>
      </c>
      <c r="CB29" s="23">
        <f t="shared" si="11"/>
        <v>612000</v>
      </c>
      <c r="CC29" s="23">
        <f t="shared" si="11"/>
        <v>1224000</v>
      </c>
      <c r="CD29" s="23">
        <f t="shared" si="11"/>
        <v>1224000</v>
      </c>
      <c r="CE29" s="23">
        <f t="shared" si="11"/>
        <v>1224000</v>
      </c>
      <c r="CF29" s="23">
        <f t="shared" si="11"/>
        <v>1224000</v>
      </c>
    </row>
    <row r="30" spans="1:84" ht="21.95" customHeight="1">
      <c r="A30" s="32" t="s">
        <v>125</v>
      </c>
      <c r="B30" s="19">
        <v>100</v>
      </c>
      <c r="C30" s="32">
        <v>1</v>
      </c>
      <c r="D30" s="32">
        <v>455000</v>
      </c>
      <c r="E30" s="32">
        <v>200000</v>
      </c>
      <c r="F30" s="32">
        <v>40000</v>
      </c>
      <c r="G30" s="32" t="s">
        <v>101</v>
      </c>
      <c r="H30" s="32">
        <v>655000</v>
      </c>
      <c r="I30" s="41">
        <f t="shared" si="4"/>
        <v>655000</v>
      </c>
      <c r="J30" s="23">
        <f t="shared" si="5"/>
        <v>0</v>
      </c>
      <c r="M30" s="23">
        <f t="shared" si="15"/>
        <v>0</v>
      </c>
      <c r="N30" s="23">
        <f t="shared" si="15"/>
        <v>0</v>
      </c>
      <c r="O30" s="23">
        <f t="shared" si="15"/>
        <v>0</v>
      </c>
      <c r="P30" s="23">
        <f t="shared" si="15"/>
        <v>0</v>
      </c>
      <c r="Q30" s="23">
        <f t="shared" si="15"/>
        <v>0</v>
      </c>
      <c r="R30" s="23">
        <f t="shared" si="15"/>
        <v>0</v>
      </c>
      <c r="S30" s="23">
        <f t="shared" si="15"/>
        <v>0</v>
      </c>
      <c r="T30" s="23">
        <f t="shared" si="15"/>
        <v>0</v>
      </c>
      <c r="U30" s="23">
        <f t="shared" si="15"/>
        <v>0</v>
      </c>
      <c r="V30" s="23">
        <f t="shared" si="15"/>
        <v>0</v>
      </c>
      <c r="W30" s="23">
        <f t="shared" si="15"/>
        <v>0</v>
      </c>
      <c r="X30" s="23">
        <f t="shared" si="15"/>
        <v>655000</v>
      </c>
      <c r="Y30" s="23">
        <f t="shared" si="15"/>
        <v>655000</v>
      </c>
      <c r="Z30" s="23">
        <f t="shared" si="15"/>
        <v>655000</v>
      </c>
      <c r="AA30" s="23">
        <f t="shared" si="15"/>
        <v>655000</v>
      </c>
      <c r="AB30" s="23">
        <f t="shared" si="15"/>
        <v>655000</v>
      </c>
      <c r="AC30" s="23">
        <f t="shared" si="13"/>
        <v>655000</v>
      </c>
      <c r="AD30" s="23">
        <f t="shared" si="13"/>
        <v>655000</v>
      </c>
      <c r="AE30" s="23">
        <f t="shared" si="13"/>
        <v>655000</v>
      </c>
      <c r="AF30" s="23">
        <f t="shared" si="13"/>
        <v>655000</v>
      </c>
      <c r="AG30" s="23">
        <f t="shared" si="13"/>
        <v>655000</v>
      </c>
      <c r="AH30" s="23">
        <f t="shared" si="13"/>
        <v>655000</v>
      </c>
      <c r="AI30" s="23">
        <f t="shared" si="13"/>
        <v>1310000</v>
      </c>
      <c r="AJ30" s="23">
        <f t="shared" si="13"/>
        <v>1310000</v>
      </c>
      <c r="AK30" s="23">
        <f t="shared" si="13"/>
        <v>1310000</v>
      </c>
      <c r="AL30" s="23">
        <f t="shared" si="13"/>
        <v>1310000</v>
      </c>
      <c r="AM30" s="23">
        <f t="shared" si="13"/>
        <v>1310000</v>
      </c>
      <c r="AN30" s="23">
        <f t="shared" si="16"/>
        <v>1310000</v>
      </c>
      <c r="AO30" s="23">
        <f t="shared" si="16"/>
        <v>1310000</v>
      </c>
      <c r="AP30" s="23">
        <f t="shared" si="16"/>
        <v>1310000</v>
      </c>
      <c r="AQ30" s="23">
        <f t="shared" si="16"/>
        <v>1310000</v>
      </c>
      <c r="AR30" s="23">
        <f t="shared" si="16"/>
        <v>1310000</v>
      </c>
      <c r="AS30" s="23">
        <f t="shared" si="16"/>
        <v>1310000</v>
      </c>
      <c r="AT30" s="23">
        <f t="shared" si="16"/>
        <v>1310000</v>
      </c>
      <c r="AU30" s="23">
        <f t="shared" si="16"/>
        <v>1965000</v>
      </c>
      <c r="AV30" s="23">
        <f t="shared" si="16"/>
        <v>1965000</v>
      </c>
      <c r="AW30" s="23">
        <f t="shared" si="16"/>
        <v>1965000</v>
      </c>
      <c r="AX30" s="23">
        <f t="shared" si="16"/>
        <v>1965000</v>
      </c>
      <c r="AY30" s="23">
        <f t="shared" si="16"/>
        <v>1965000</v>
      </c>
      <c r="AZ30" s="23">
        <f t="shared" si="16"/>
        <v>1965000</v>
      </c>
      <c r="BA30" s="23">
        <f t="shared" si="16"/>
        <v>1965000</v>
      </c>
      <c r="BB30" s="23">
        <f t="shared" si="16"/>
        <v>1965000</v>
      </c>
      <c r="BC30" s="23">
        <f t="shared" si="16"/>
        <v>1965000</v>
      </c>
      <c r="BD30" s="23">
        <f t="shared" si="14"/>
        <v>1965000</v>
      </c>
      <c r="BE30" s="23">
        <f t="shared" si="14"/>
        <v>1965000</v>
      </c>
      <c r="BF30" s="23">
        <f t="shared" si="14"/>
        <v>2620000</v>
      </c>
      <c r="BG30" s="23">
        <f t="shared" si="14"/>
        <v>2620000</v>
      </c>
      <c r="BH30" s="23">
        <f t="shared" si="14"/>
        <v>2620000</v>
      </c>
      <c r="BI30" s="23">
        <f t="shared" si="14"/>
        <v>2620000</v>
      </c>
      <c r="BJ30" s="23">
        <f t="shared" si="14"/>
        <v>2620000</v>
      </c>
      <c r="BK30" s="23">
        <f t="shared" si="14"/>
        <v>2620000</v>
      </c>
      <c r="BL30" s="23">
        <f t="shared" si="14"/>
        <v>2620000</v>
      </c>
      <c r="BM30" s="23">
        <f t="shared" si="12"/>
        <v>2620000</v>
      </c>
      <c r="BN30" s="23">
        <f t="shared" si="12"/>
        <v>2620000</v>
      </c>
      <c r="BO30" s="23">
        <f t="shared" si="12"/>
        <v>2620000</v>
      </c>
      <c r="BP30" s="23">
        <f t="shared" si="12"/>
        <v>2620000</v>
      </c>
      <c r="BQ30" s="23">
        <f t="shared" si="12"/>
        <v>2620000</v>
      </c>
      <c r="BR30" s="23">
        <f t="shared" si="12"/>
        <v>3275000</v>
      </c>
      <c r="BS30" s="23">
        <f t="shared" si="12"/>
        <v>3275000</v>
      </c>
      <c r="BT30" s="23">
        <f t="shared" si="12"/>
        <v>3275000</v>
      </c>
      <c r="BU30" s="23">
        <f t="shared" si="12"/>
        <v>3275000</v>
      </c>
      <c r="BV30" s="23">
        <f t="shared" si="12"/>
        <v>3275000</v>
      </c>
      <c r="BW30" s="23">
        <f t="shared" si="12"/>
        <v>3275000</v>
      </c>
      <c r="BX30" s="23">
        <f t="shared" si="12"/>
        <v>3275000</v>
      </c>
      <c r="BY30" s="23">
        <f t="shared" si="12"/>
        <v>3275000</v>
      </c>
      <c r="BZ30" s="23">
        <f t="shared" si="12"/>
        <v>3275000</v>
      </c>
      <c r="CA30" s="23">
        <f t="shared" si="12"/>
        <v>3275000</v>
      </c>
      <c r="CB30" s="23">
        <f t="shared" si="11"/>
        <v>3275000</v>
      </c>
      <c r="CC30" s="23">
        <f t="shared" si="11"/>
        <v>3930000</v>
      </c>
      <c r="CD30" s="23">
        <f t="shared" si="11"/>
        <v>3930000</v>
      </c>
      <c r="CE30" s="23">
        <f t="shared" si="11"/>
        <v>3930000</v>
      </c>
      <c r="CF30" s="23">
        <f t="shared" si="11"/>
        <v>3930000</v>
      </c>
    </row>
    <row r="31" spans="1:84" ht="21.95" customHeight="1">
      <c r="A31" s="32" t="s">
        <v>126</v>
      </c>
      <c r="B31" s="19">
        <v>100</v>
      </c>
      <c r="C31" s="32">
        <v>2</v>
      </c>
      <c r="D31" s="32">
        <v>83500</v>
      </c>
      <c r="E31" s="32">
        <v>100000</v>
      </c>
      <c r="F31" s="32">
        <v>120000</v>
      </c>
      <c r="G31" s="32" t="s">
        <v>101</v>
      </c>
      <c r="H31" s="32">
        <v>267000</v>
      </c>
      <c r="I31" s="41">
        <f t="shared" si="4"/>
        <v>267000</v>
      </c>
      <c r="J31" s="23">
        <f t="shared" si="5"/>
        <v>0</v>
      </c>
      <c r="M31" s="23">
        <f t="shared" si="15"/>
        <v>0</v>
      </c>
      <c r="N31" s="23">
        <f t="shared" si="15"/>
        <v>0</v>
      </c>
      <c r="O31" s="23">
        <f t="shared" si="15"/>
        <v>0</v>
      </c>
      <c r="P31" s="23">
        <f t="shared" si="15"/>
        <v>0</v>
      </c>
      <c r="Q31" s="23">
        <f t="shared" si="15"/>
        <v>0</v>
      </c>
      <c r="R31" s="23">
        <f t="shared" si="15"/>
        <v>0</v>
      </c>
      <c r="S31" s="23">
        <f t="shared" si="15"/>
        <v>0</v>
      </c>
      <c r="T31" s="23">
        <f t="shared" si="15"/>
        <v>0</v>
      </c>
      <c r="U31" s="23">
        <f t="shared" si="15"/>
        <v>0</v>
      </c>
      <c r="V31" s="23">
        <f t="shared" si="15"/>
        <v>0</v>
      </c>
      <c r="W31" s="23">
        <f t="shared" si="15"/>
        <v>0</v>
      </c>
      <c r="X31" s="23">
        <f t="shared" si="15"/>
        <v>0</v>
      </c>
      <c r="Y31" s="23">
        <f t="shared" si="15"/>
        <v>0</v>
      </c>
      <c r="Z31" s="23">
        <f t="shared" si="15"/>
        <v>0</v>
      </c>
      <c r="AA31" s="23">
        <f t="shared" si="15"/>
        <v>0</v>
      </c>
      <c r="AB31" s="23">
        <f t="shared" si="15"/>
        <v>0</v>
      </c>
      <c r="AC31" s="23">
        <f t="shared" si="13"/>
        <v>0</v>
      </c>
      <c r="AD31" s="23">
        <f t="shared" si="13"/>
        <v>0</v>
      </c>
      <c r="AE31" s="23">
        <f t="shared" si="13"/>
        <v>0</v>
      </c>
      <c r="AF31" s="23">
        <f t="shared" si="13"/>
        <v>0</v>
      </c>
      <c r="AG31" s="23">
        <f t="shared" si="13"/>
        <v>0</v>
      </c>
      <c r="AH31" s="23">
        <f t="shared" si="13"/>
        <v>0</v>
      </c>
      <c r="AI31" s="23">
        <f t="shared" si="13"/>
        <v>0</v>
      </c>
      <c r="AJ31" s="23">
        <f t="shared" si="13"/>
        <v>0</v>
      </c>
      <c r="AK31" s="23">
        <f t="shared" si="13"/>
        <v>0</v>
      </c>
      <c r="AL31" s="23">
        <f t="shared" si="13"/>
        <v>0</v>
      </c>
      <c r="AM31" s="23">
        <f t="shared" si="13"/>
        <v>0</v>
      </c>
      <c r="AN31" s="23">
        <f t="shared" si="16"/>
        <v>0</v>
      </c>
      <c r="AO31" s="23">
        <f t="shared" si="16"/>
        <v>0</v>
      </c>
      <c r="AP31" s="23">
        <f t="shared" si="16"/>
        <v>0</v>
      </c>
      <c r="AQ31" s="23">
        <f t="shared" si="16"/>
        <v>0</v>
      </c>
      <c r="AR31" s="23">
        <f t="shared" si="16"/>
        <v>0</v>
      </c>
      <c r="AS31" s="23">
        <f t="shared" si="16"/>
        <v>0</v>
      </c>
      <c r="AT31" s="23">
        <f t="shared" si="16"/>
        <v>0</v>
      </c>
      <c r="AU31" s="23">
        <f t="shared" si="16"/>
        <v>267000</v>
      </c>
      <c r="AV31" s="23">
        <f t="shared" si="16"/>
        <v>267000</v>
      </c>
      <c r="AW31" s="23">
        <f t="shared" si="16"/>
        <v>267000</v>
      </c>
      <c r="AX31" s="23">
        <f t="shared" si="16"/>
        <v>267000</v>
      </c>
      <c r="AY31" s="23">
        <f t="shared" si="16"/>
        <v>267000</v>
      </c>
      <c r="AZ31" s="23">
        <f t="shared" si="16"/>
        <v>267000</v>
      </c>
      <c r="BA31" s="23">
        <f t="shared" si="16"/>
        <v>267000</v>
      </c>
      <c r="BB31" s="23">
        <f t="shared" si="16"/>
        <v>267000</v>
      </c>
      <c r="BC31" s="23">
        <f t="shared" si="16"/>
        <v>267000</v>
      </c>
      <c r="BD31" s="23">
        <f t="shared" si="14"/>
        <v>267000</v>
      </c>
      <c r="BE31" s="23">
        <f t="shared" si="14"/>
        <v>267000</v>
      </c>
      <c r="BF31" s="23">
        <f t="shared" si="14"/>
        <v>267000</v>
      </c>
      <c r="BG31" s="23">
        <f t="shared" si="14"/>
        <v>267000</v>
      </c>
      <c r="BH31" s="23">
        <f t="shared" si="14"/>
        <v>267000</v>
      </c>
      <c r="BI31" s="23">
        <f t="shared" si="14"/>
        <v>267000</v>
      </c>
      <c r="BJ31" s="23">
        <f t="shared" si="14"/>
        <v>267000</v>
      </c>
      <c r="BK31" s="23">
        <f t="shared" si="14"/>
        <v>267000</v>
      </c>
      <c r="BL31" s="23">
        <f t="shared" si="14"/>
        <v>267000</v>
      </c>
      <c r="BM31" s="23">
        <f t="shared" si="12"/>
        <v>267000</v>
      </c>
      <c r="BN31" s="23">
        <f t="shared" si="12"/>
        <v>267000</v>
      </c>
      <c r="BO31" s="23">
        <f t="shared" si="12"/>
        <v>267000</v>
      </c>
      <c r="BP31" s="23">
        <f t="shared" si="12"/>
        <v>267000</v>
      </c>
      <c r="BQ31" s="23">
        <f t="shared" si="12"/>
        <v>267000</v>
      </c>
      <c r="BR31" s="23">
        <f t="shared" si="12"/>
        <v>267000</v>
      </c>
      <c r="BS31" s="23">
        <f t="shared" si="12"/>
        <v>267000</v>
      </c>
      <c r="BT31" s="23">
        <f t="shared" si="12"/>
        <v>267000</v>
      </c>
      <c r="BU31" s="23">
        <f t="shared" si="12"/>
        <v>267000</v>
      </c>
      <c r="BV31" s="23">
        <f t="shared" si="12"/>
        <v>267000</v>
      </c>
      <c r="BW31" s="23">
        <f t="shared" si="12"/>
        <v>267000</v>
      </c>
      <c r="BX31" s="23">
        <f t="shared" si="12"/>
        <v>267000</v>
      </c>
      <c r="BY31" s="23">
        <f t="shared" si="12"/>
        <v>267000</v>
      </c>
      <c r="BZ31" s="23">
        <f t="shared" si="12"/>
        <v>267000</v>
      </c>
      <c r="CA31" s="23">
        <f t="shared" si="12"/>
        <v>267000</v>
      </c>
      <c r="CB31" s="23">
        <f t="shared" si="11"/>
        <v>267000</v>
      </c>
      <c r="CC31" s="23">
        <f t="shared" si="11"/>
        <v>534000</v>
      </c>
      <c r="CD31" s="23">
        <f t="shared" si="11"/>
        <v>534000</v>
      </c>
      <c r="CE31" s="23">
        <f t="shared" si="11"/>
        <v>534000</v>
      </c>
      <c r="CF31" s="23">
        <f t="shared" si="11"/>
        <v>534000</v>
      </c>
    </row>
    <row r="32" spans="1:84" ht="21.95" customHeight="1">
      <c r="A32" s="32" t="s">
        <v>127</v>
      </c>
      <c r="B32" s="19">
        <v>100</v>
      </c>
      <c r="C32" s="32">
        <v>2</v>
      </c>
      <c r="D32" s="32">
        <v>395000</v>
      </c>
      <c r="E32" s="32">
        <v>200000</v>
      </c>
      <c r="F32" s="32">
        <v>200000</v>
      </c>
      <c r="G32" s="32" t="s">
        <v>101</v>
      </c>
      <c r="H32" s="32">
        <v>990000</v>
      </c>
      <c r="I32" s="41">
        <f t="shared" si="4"/>
        <v>990000</v>
      </c>
      <c r="J32" s="23">
        <f t="shared" si="5"/>
        <v>0</v>
      </c>
      <c r="M32" s="23">
        <f t="shared" si="15"/>
        <v>0</v>
      </c>
      <c r="N32" s="23">
        <f t="shared" si="15"/>
        <v>0</v>
      </c>
      <c r="O32" s="23">
        <f t="shared" si="15"/>
        <v>0</v>
      </c>
      <c r="P32" s="23">
        <f t="shared" si="15"/>
        <v>0</v>
      </c>
      <c r="Q32" s="23">
        <f t="shared" si="15"/>
        <v>0</v>
      </c>
      <c r="R32" s="23">
        <f t="shared" si="15"/>
        <v>0</v>
      </c>
      <c r="S32" s="23">
        <f t="shared" si="15"/>
        <v>0</v>
      </c>
      <c r="T32" s="23">
        <f t="shared" si="15"/>
        <v>0</v>
      </c>
      <c r="U32" s="23">
        <f t="shared" si="15"/>
        <v>0</v>
      </c>
      <c r="V32" s="23">
        <f t="shared" si="15"/>
        <v>0</v>
      </c>
      <c r="W32" s="23">
        <f t="shared" si="15"/>
        <v>0</v>
      </c>
      <c r="X32" s="23">
        <f t="shared" si="15"/>
        <v>0</v>
      </c>
      <c r="Y32" s="23">
        <f t="shared" si="15"/>
        <v>0</v>
      </c>
      <c r="Z32" s="23">
        <f t="shared" si="15"/>
        <v>0</v>
      </c>
      <c r="AA32" s="23">
        <f t="shared" si="15"/>
        <v>0</v>
      </c>
      <c r="AB32" s="23">
        <f t="shared" si="15"/>
        <v>0</v>
      </c>
      <c r="AC32" s="23">
        <f t="shared" si="13"/>
        <v>0</v>
      </c>
      <c r="AD32" s="23">
        <f t="shared" si="13"/>
        <v>0</v>
      </c>
      <c r="AE32" s="23">
        <f t="shared" si="13"/>
        <v>0</v>
      </c>
      <c r="AF32" s="23">
        <f t="shared" si="13"/>
        <v>0</v>
      </c>
      <c r="AG32" s="23">
        <f t="shared" si="13"/>
        <v>0</v>
      </c>
      <c r="AH32" s="23">
        <f t="shared" si="13"/>
        <v>0</v>
      </c>
      <c r="AI32" s="23">
        <f t="shared" si="13"/>
        <v>0</v>
      </c>
      <c r="AJ32" s="23">
        <f t="shared" si="13"/>
        <v>0</v>
      </c>
      <c r="AK32" s="23">
        <f t="shared" si="13"/>
        <v>0</v>
      </c>
      <c r="AL32" s="23">
        <f t="shared" si="13"/>
        <v>0</v>
      </c>
      <c r="AM32" s="23">
        <f t="shared" si="13"/>
        <v>0</v>
      </c>
      <c r="AN32" s="23">
        <f t="shared" si="16"/>
        <v>0</v>
      </c>
      <c r="AO32" s="23">
        <f t="shared" si="16"/>
        <v>0</v>
      </c>
      <c r="AP32" s="23">
        <f t="shared" si="16"/>
        <v>0</v>
      </c>
      <c r="AQ32" s="23">
        <f t="shared" si="16"/>
        <v>0</v>
      </c>
      <c r="AR32" s="23">
        <f t="shared" si="16"/>
        <v>0</v>
      </c>
      <c r="AS32" s="23">
        <f t="shared" si="16"/>
        <v>0</v>
      </c>
      <c r="AT32" s="23">
        <f t="shared" si="16"/>
        <v>0</v>
      </c>
      <c r="AU32" s="23">
        <f t="shared" si="16"/>
        <v>0</v>
      </c>
      <c r="AV32" s="23">
        <f t="shared" si="16"/>
        <v>0</v>
      </c>
      <c r="AW32" s="23">
        <f t="shared" si="16"/>
        <v>0</v>
      </c>
      <c r="AX32" s="23">
        <f t="shared" si="16"/>
        <v>0</v>
      </c>
      <c r="AY32" s="23">
        <f t="shared" si="16"/>
        <v>0</v>
      </c>
      <c r="AZ32" s="23">
        <f t="shared" si="16"/>
        <v>0</v>
      </c>
      <c r="BA32" s="23">
        <f t="shared" si="16"/>
        <v>0</v>
      </c>
      <c r="BB32" s="23">
        <f t="shared" si="16"/>
        <v>0</v>
      </c>
      <c r="BC32" s="23">
        <f t="shared" si="16"/>
        <v>0</v>
      </c>
      <c r="BD32" s="23">
        <f t="shared" si="14"/>
        <v>0</v>
      </c>
      <c r="BE32" s="23">
        <f t="shared" si="14"/>
        <v>0</v>
      </c>
      <c r="BF32" s="23">
        <f t="shared" si="14"/>
        <v>0</v>
      </c>
      <c r="BG32" s="23">
        <f t="shared" si="14"/>
        <v>0</v>
      </c>
      <c r="BH32" s="23">
        <f t="shared" si="14"/>
        <v>0</v>
      </c>
      <c r="BI32" s="23">
        <f t="shared" si="14"/>
        <v>0</v>
      </c>
      <c r="BJ32" s="23">
        <f t="shared" si="14"/>
        <v>0</v>
      </c>
      <c r="BK32" s="23">
        <f t="shared" si="14"/>
        <v>0</v>
      </c>
      <c r="BL32" s="23">
        <f t="shared" si="14"/>
        <v>0</v>
      </c>
      <c r="BM32" s="23">
        <f t="shared" si="12"/>
        <v>0</v>
      </c>
      <c r="BN32" s="23">
        <f t="shared" si="12"/>
        <v>0</v>
      </c>
      <c r="BO32" s="23">
        <f t="shared" si="12"/>
        <v>0</v>
      </c>
      <c r="BP32" s="23">
        <f t="shared" si="12"/>
        <v>0</v>
      </c>
      <c r="BQ32" s="23">
        <f t="shared" si="12"/>
        <v>0</v>
      </c>
      <c r="BR32" s="23">
        <f t="shared" si="12"/>
        <v>990000</v>
      </c>
      <c r="BS32" s="23">
        <f t="shared" si="12"/>
        <v>990000</v>
      </c>
      <c r="BT32" s="23">
        <f t="shared" si="12"/>
        <v>990000</v>
      </c>
      <c r="BU32" s="23">
        <f t="shared" si="12"/>
        <v>990000</v>
      </c>
      <c r="BV32" s="23">
        <f t="shared" si="12"/>
        <v>990000</v>
      </c>
      <c r="BW32" s="23">
        <f t="shared" si="12"/>
        <v>990000</v>
      </c>
      <c r="BX32" s="23">
        <f t="shared" si="12"/>
        <v>990000</v>
      </c>
      <c r="BY32" s="23">
        <f t="shared" si="12"/>
        <v>990000</v>
      </c>
      <c r="BZ32" s="23">
        <f t="shared" si="12"/>
        <v>990000</v>
      </c>
      <c r="CA32" s="23">
        <f t="shared" si="12"/>
        <v>990000</v>
      </c>
      <c r="CB32" s="23">
        <f t="shared" si="11"/>
        <v>990000</v>
      </c>
      <c r="CC32" s="23">
        <f t="shared" si="11"/>
        <v>990000</v>
      </c>
      <c r="CD32" s="23">
        <f t="shared" si="11"/>
        <v>990000</v>
      </c>
      <c r="CE32" s="23">
        <f t="shared" si="11"/>
        <v>990000</v>
      </c>
      <c r="CF32" s="23">
        <f t="shared" si="11"/>
        <v>990000</v>
      </c>
    </row>
    <row r="33" spans="1:84" ht="21.95" customHeight="1">
      <c r="A33" s="32" t="s">
        <v>128</v>
      </c>
      <c r="B33" s="19">
        <v>50</v>
      </c>
      <c r="C33" s="32">
        <v>2</v>
      </c>
      <c r="D33" s="32">
        <v>1250000</v>
      </c>
      <c r="E33" s="32">
        <v>200000</v>
      </c>
      <c r="F33" s="32">
        <v>100000</v>
      </c>
      <c r="G33" s="32" t="s">
        <v>101</v>
      </c>
      <c r="H33" s="32">
        <v>1450000</v>
      </c>
      <c r="I33" s="41">
        <f t="shared" si="4"/>
        <v>1450000</v>
      </c>
      <c r="J33" s="23">
        <f t="shared" si="5"/>
        <v>0</v>
      </c>
      <c r="M33" s="23">
        <f t="shared" si="15"/>
        <v>0</v>
      </c>
      <c r="N33" s="23">
        <f t="shared" si="15"/>
        <v>0</v>
      </c>
      <c r="O33" s="23">
        <f t="shared" si="15"/>
        <v>0</v>
      </c>
      <c r="P33" s="23">
        <f t="shared" si="15"/>
        <v>0</v>
      </c>
      <c r="Q33" s="23">
        <f t="shared" si="15"/>
        <v>0</v>
      </c>
      <c r="R33" s="23">
        <f t="shared" si="15"/>
        <v>0</v>
      </c>
      <c r="S33" s="23">
        <f t="shared" si="15"/>
        <v>0</v>
      </c>
      <c r="T33" s="23">
        <f t="shared" si="15"/>
        <v>0</v>
      </c>
      <c r="U33" s="23">
        <f t="shared" si="15"/>
        <v>0</v>
      </c>
      <c r="V33" s="23">
        <f t="shared" si="15"/>
        <v>0</v>
      </c>
      <c r="W33" s="23">
        <f t="shared" si="15"/>
        <v>0</v>
      </c>
      <c r="X33" s="23">
        <f t="shared" si="15"/>
        <v>0</v>
      </c>
      <c r="Y33" s="23">
        <f t="shared" si="15"/>
        <v>0</v>
      </c>
      <c r="Z33" s="23">
        <f t="shared" si="15"/>
        <v>0</v>
      </c>
      <c r="AA33" s="23">
        <f t="shared" si="15"/>
        <v>0</v>
      </c>
      <c r="AB33" s="23">
        <f t="shared" si="15"/>
        <v>0</v>
      </c>
      <c r="AC33" s="23">
        <f t="shared" si="13"/>
        <v>0</v>
      </c>
      <c r="AD33" s="23">
        <f t="shared" si="13"/>
        <v>0</v>
      </c>
      <c r="AE33" s="23">
        <f t="shared" si="13"/>
        <v>0</v>
      </c>
      <c r="AF33" s="23">
        <f t="shared" si="13"/>
        <v>0</v>
      </c>
      <c r="AG33" s="23">
        <f t="shared" si="13"/>
        <v>0</v>
      </c>
      <c r="AH33" s="23">
        <f t="shared" si="13"/>
        <v>0</v>
      </c>
      <c r="AI33" s="23">
        <f t="shared" si="13"/>
        <v>0</v>
      </c>
      <c r="AJ33" s="23">
        <f t="shared" si="13"/>
        <v>0</v>
      </c>
      <c r="AK33" s="23">
        <f t="shared" si="13"/>
        <v>0</v>
      </c>
      <c r="AL33" s="23">
        <f t="shared" si="13"/>
        <v>0</v>
      </c>
      <c r="AM33" s="23">
        <f t="shared" si="13"/>
        <v>0</v>
      </c>
      <c r="AN33" s="23">
        <f t="shared" si="16"/>
        <v>0</v>
      </c>
      <c r="AO33" s="23">
        <f t="shared" si="16"/>
        <v>1450000</v>
      </c>
      <c r="AP33" s="23">
        <f t="shared" si="16"/>
        <v>1450000</v>
      </c>
      <c r="AQ33" s="23">
        <f t="shared" si="16"/>
        <v>1450000</v>
      </c>
      <c r="AR33" s="23">
        <f t="shared" si="16"/>
        <v>1450000</v>
      </c>
      <c r="AS33" s="23">
        <f t="shared" si="16"/>
        <v>1450000</v>
      </c>
      <c r="AT33" s="23">
        <f t="shared" si="16"/>
        <v>1450000</v>
      </c>
      <c r="AU33" s="23">
        <f t="shared" si="16"/>
        <v>1450000</v>
      </c>
      <c r="AV33" s="23">
        <f t="shared" si="16"/>
        <v>1450000</v>
      </c>
      <c r="AW33" s="23">
        <f t="shared" si="16"/>
        <v>1450000</v>
      </c>
      <c r="AX33" s="23">
        <f t="shared" si="16"/>
        <v>1450000</v>
      </c>
      <c r="AY33" s="23">
        <f t="shared" si="16"/>
        <v>1450000</v>
      </c>
      <c r="AZ33" s="23">
        <f t="shared" si="16"/>
        <v>1450000</v>
      </c>
      <c r="BA33" s="23">
        <f t="shared" si="16"/>
        <v>1450000</v>
      </c>
      <c r="BB33" s="23">
        <f t="shared" si="16"/>
        <v>1450000</v>
      </c>
      <c r="BC33" s="23">
        <f t="shared" si="16"/>
        <v>1450000</v>
      </c>
      <c r="BD33" s="23">
        <f t="shared" si="14"/>
        <v>1450000</v>
      </c>
      <c r="BE33" s="23">
        <f t="shared" si="14"/>
        <v>1450000</v>
      </c>
      <c r="BF33" s="23">
        <f t="shared" si="14"/>
        <v>1450000</v>
      </c>
      <c r="BG33" s="23">
        <f t="shared" si="14"/>
        <v>1450000</v>
      </c>
      <c r="BH33" s="23">
        <f t="shared" si="14"/>
        <v>1450000</v>
      </c>
      <c r="BI33" s="23">
        <f t="shared" si="14"/>
        <v>1450000</v>
      </c>
      <c r="BJ33" s="23">
        <f t="shared" si="14"/>
        <v>1450000</v>
      </c>
      <c r="BK33" s="23">
        <f t="shared" si="14"/>
        <v>1450000</v>
      </c>
      <c r="BL33" s="23">
        <f t="shared" si="14"/>
        <v>1450000</v>
      </c>
      <c r="BM33" s="23">
        <f t="shared" si="12"/>
        <v>1450000</v>
      </c>
      <c r="BN33" s="23">
        <f t="shared" si="12"/>
        <v>1450000</v>
      </c>
      <c r="BO33" s="23">
        <f t="shared" si="12"/>
        <v>1450000</v>
      </c>
      <c r="BP33" s="23">
        <f t="shared" si="12"/>
        <v>1450000</v>
      </c>
      <c r="BQ33" s="23">
        <f t="shared" si="12"/>
        <v>1450000</v>
      </c>
      <c r="BR33" s="23">
        <f t="shared" si="12"/>
        <v>2900000</v>
      </c>
      <c r="BS33" s="23">
        <f t="shared" si="12"/>
        <v>2900000</v>
      </c>
      <c r="BT33" s="23">
        <f t="shared" si="12"/>
        <v>2900000</v>
      </c>
      <c r="BU33" s="23">
        <f t="shared" si="12"/>
        <v>2900000</v>
      </c>
      <c r="BV33" s="23">
        <f t="shared" si="12"/>
        <v>2900000</v>
      </c>
      <c r="BW33" s="23">
        <f t="shared" si="12"/>
        <v>2900000</v>
      </c>
      <c r="BX33" s="23">
        <f t="shared" si="12"/>
        <v>2900000</v>
      </c>
      <c r="BY33" s="23">
        <f t="shared" si="12"/>
        <v>2900000</v>
      </c>
      <c r="BZ33" s="23">
        <f t="shared" si="12"/>
        <v>2900000</v>
      </c>
      <c r="CA33" s="23">
        <f t="shared" si="12"/>
        <v>2900000</v>
      </c>
      <c r="CB33" s="23">
        <f t="shared" si="11"/>
        <v>2900000</v>
      </c>
      <c r="CC33" s="23">
        <f t="shared" si="11"/>
        <v>2900000</v>
      </c>
      <c r="CD33" s="23">
        <f t="shared" si="11"/>
        <v>2900000</v>
      </c>
      <c r="CE33" s="23">
        <f t="shared" si="11"/>
        <v>2900000</v>
      </c>
      <c r="CF33" s="23">
        <f t="shared" si="11"/>
        <v>2900000</v>
      </c>
    </row>
    <row r="34" spans="1:84" ht="21.95" customHeight="1">
      <c r="A34" s="32" t="s">
        <v>129</v>
      </c>
      <c r="B34" s="19">
        <v>50</v>
      </c>
      <c r="C34" s="32">
        <v>2</v>
      </c>
      <c r="D34" s="32">
        <v>920000</v>
      </c>
      <c r="E34" s="32">
        <v>200000</v>
      </c>
      <c r="F34" s="32">
        <v>100000</v>
      </c>
      <c r="G34" s="32" t="s">
        <v>101</v>
      </c>
      <c r="H34" s="32">
        <v>1120000</v>
      </c>
      <c r="I34" s="41">
        <f t="shared" si="4"/>
        <v>1120000</v>
      </c>
      <c r="J34" s="23">
        <f t="shared" si="5"/>
        <v>0</v>
      </c>
      <c r="M34" s="23">
        <f t="shared" si="15"/>
        <v>0</v>
      </c>
      <c r="N34" s="23">
        <f t="shared" si="15"/>
        <v>0</v>
      </c>
      <c r="O34" s="23">
        <f t="shared" si="15"/>
        <v>0</v>
      </c>
      <c r="P34" s="23">
        <f t="shared" si="15"/>
        <v>0</v>
      </c>
      <c r="Q34" s="23">
        <f t="shared" si="15"/>
        <v>0</v>
      </c>
      <c r="R34" s="23">
        <f t="shared" si="15"/>
        <v>0</v>
      </c>
      <c r="S34" s="23">
        <f t="shared" si="15"/>
        <v>0</v>
      </c>
      <c r="T34" s="23">
        <f t="shared" si="15"/>
        <v>0</v>
      </c>
      <c r="U34" s="23">
        <f t="shared" si="15"/>
        <v>0</v>
      </c>
      <c r="V34" s="23">
        <f t="shared" si="15"/>
        <v>0</v>
      </c>
      <c r="W34" s="23">
        <f t="shared" si="15"/>
        <v>0</v>
      </c>
      <c r="X34" s="23">
        <f t="shared" si="15"/>
        <v>0</v>
      </c>
      <c r="Y34" s="23">
        <f t="shared" si="15"/>
        <v>0</v>
      </c>
      <c r="Z34" s="23">
        <f t="shared" si="15"/>
        <v>0</v>
      </c>
      <c r="AA34" s="23">
        <f t="shared" si="15"/>
        <v>0</v>
      </c>
      <c r="AB34" s="23">
        <f t="shared" si="15"/>
        <v>0</v>
      </c>
      <c r="AC34" s="23">
        <f t="shared" si="13"/>
        <v>0</v>
      </c>
      <c r="AD34" s="23">
        <f t="shared" si="13"/>
        <v>0</v>
      </c>
      <c r="AE34" s="23">
        <f t="shared" si="13"/>
        <v>0</v>
      </c>
      <c r="AF34" s="23">
        <f t="shared" si="13"/>
        <v>0</v>
      </c>
      <c r="AG34" s="23">
        <f t="shared" si="13"/>
        <v>0</v>
      </c>
      <c r="AH34" s="23">
        <f t="shared" si="13"/>
        <v>0</v>
      </c>
      <c r="AI34" s="23">
        <f t="shared" si="13"/>
        <v>0</v>
      </c>
      <c r="AJ34" s="23">
        <f t="shared" si="13"/>
        <v>0</v>
      </c>
      <c r="AK34" s="23">
        <f t="shared" si="13"/>
        <v>0</v>
      </c>
      <c r="AL34" s="23">
        <f t="shared" si="13"/>
        <v>0</v>
      </c>
      <c r="AM34" s="23">
        <f t="shared" si="13"/>
        <v>0</v>
      </c>
      <c r="AN34" s="23">
        <f t="shared" si="16"/>
        <v>0</v>
      </c>
      <c r="AO34" s="23">
        <f t="shared" si="16"/>
        <v>1120000</v>
      </c>
      <c r="AP34" s="23">
        <f t="shared" si="16"/>
        <v>1120000</v>
      </c>
      <c r="AQ34" s="23">
        <f t="shared" si="16"/>
        <v>1120000</v>
      </c>
      <c r="AR34" s="23">
        <f t="shared" si="16"/>
        <v>1120000</v>
      </c>
      <c r="AS34" s="23">
        <f t="shared" si="16"/>
        <v>1120000</v>
      </c>
      <c r="AT34" s="23">
        <f t="shared" si="16"/>
        <v>1120000</v>
      </c>
      <c r="AU34" s="23">
        <f t="shared" si="16"/>
        <v>1120000</v>
      </c>
      <c r="AV34" s="23">
        <f t="shared" si="16"/>
        <v>1120000</v>
      </c>
      <c r="AW34" s="23">
        <f t="shared" si="16"/>
        <v>1120000</v>
      </c>
      <c r="AX34" s="23">
        <f t="shared" si="16"/>
        <v>1120000</v>
      </c>
      <c r="AY34" s="23">
        <f t="shared" si="16"/>
        <v>1120000</v>
      </c>
      <c r="AZ34" s="23">
        <f t="shared" si="16"/>
        <v>1120000</v>
      </c>
      <c r="BA34" s="23">
        <f t="shared" si="16"/>
        <v>1120000</v>
      </c>
      <c r="BB34" s="23">
        <f t="shared" si="16"/>
        <v>1120000</v>
      </c>
      <c r="BC34" s="23">
        <f t="shared" si="16"/>
        <v>1120000</v>
      </c>
      <c r="BD34" s="23">
        <f t="shared" si="14"/>
        <v>1120000</v>
      </c>
      <c r="BE34" s="23">
        <f t="shared" si="14"/>
        <v>1120000</v>
      </c>
      <c r="BF34" s="23">
        <f t="shared" si="14"/>
        <v>1120000</v>
      </c>
      <c r="BG34" s="23">
        <f t="shared" si="14"/>
        <v>1120000</v>
      </c>
      <c r="BH34" s="23">
        <f t="shared" si="14"/>
        <v>1120000</v>
      </c>
      <c r="BI34" s="23">
        <f t="shared" si="14"/>
        <v>1120000</v>
      </c>
      <c r="BJ34" s="23">
        <f t="shared" si="14"/>
        <v>1120000</v>
      </c>
      <c r="BK34" s="23">
        <f t="shared" si="14"/>
        <v>1120000</v>
      </c>
      <c r="BL34" s="23">
        <f t="shared" si="14"/>
        <v>1120000</v>
      </c>
      <c r="BM34" s="23">
        <f t="shared" si="12"/>
        <v>1120000</v>
      </c>
      <c r="BN34" s="23">
        <f t="shared" si="12"/>
        <v>1120000</v>
      </c>
      <c r="BO34" s="23">
        <f t="shared" si="12"/>
        <v>1120000</v>
      </c>
      <c r="BP34" s="23">
        <f t="shared" si="12"/>
        <v>1120000</v>
      </c>
      <c r="BQ34" s="23">
        <f t="shared" si="12"/>
        <v>1120000</v>
      </c>
      <c r="BR34" s="23">
        <f t="shared" si="12"/>
        <v>2240000</v>
      </c>
      <c r="BS34" s="23">
        <f t="shared" si="12"/>
        <v>2240000</v>
      </c>
      <c r="BT34" s="23">
        <f t="shared" si="12"/>
        <v>2240000</v>
      </c>
      <c r="BU34" s="23">
        <f t="shared" si="12"/>
        <v>2240000</v>
      </c>
      <c r="BV34" s="23">
        <f t="shared" si="12"/>
        <v>2240000</v>
      </c>
      <c r="BW34" s="23">
        <f t="shared" si="12"/>
        <v>2240000</v>
      </c>
      <c r="BX34" s="23">
        <f t="shared" si="12"/>
        <v>2240000</v>
      </c>
      <c r="BY34" s="23">
        <f t="shared" si="12"/>
        <v>2240000</v>
      </c>
      <c r="BZ34" s="23">
        <f t="shared" si="12"/>
        <v>2240000</v>
      </c>
      <c r="CA34" s="23">
        <f t="shared" si="12"/>
        <v>2240000</v>
      </c>
      <c r="CB34" s="23">
        <f t="shared" si="11"/>
        <v>2240000</v>
      </c>
      <c r="CC34" s="23">
        <f t="shared" si="11"/>
        <v>2240000</v>
      </c>
      <c r="CD34" s="23">
        <f t="shared" si="11"/>
        <v>2240000</v>
      </c>
      <c r="CE34" s="23">
        <f t="shared" si="11"/>
        <v>2240000</v>
      </c>
      <c r="CF34" s="23">
        <f t="shared" si="11"/>
        <v>2240000</v>
      </c>
    </row>
    <row r="35" spans="1:84" ht="21.95" customHeight="1">
      <c r="A35" s="32" t="s">
        <v>130</v>
      </c>
      <c r="B35" s="19">
        <v>50</v>
      </c>
      <c r="C35" s="32">
        <v>2</v>
      </c>
      <c r="D35" s="32">
        <v>150000</v>
      </c>
      <c r="E35" s="32">
        <v>100000</v>
      </c>
      <c r="F35" s="32">
        <v>120000</v>
      </c>
      <c r="G35" s="32" t="s">
        <v>101</v>
      </c>
      <c r="H35" s="32">
        <v>250000</v>
      </c>
      <c r="I35" s="41">
        <f t="shared" si="4"/>
        <v>250000</v>
      </c>
      <c r="J35" s="23">
        <f t="shared" si="5"/>
        <v>0</v>
      </c>
      <c r="M35" s="23">
        <f t="shared" si="15"/>
        <v>0</v>
      </c>
      <c r="N35" s="23">
        <f t="shared" si="15"/>
        <v>0</v>
      </c>
      <c r="O35" s="23">
        <f t="shared" si="15"/>
        <v>0</v>
      </c>
      <c r="P35" s="23">
        <f t="shared" si="15"/>
        <v>0</v>
      </c>
      <c r="Q35" s="23">
        <f t="shared" si="15"/>
        <v>0</v>
      </c>
      <c r="R35" s="23">
        <f t="shared" si="15"/>
        <v>0</v>
      </c>
      <c r="S35" s="23">
        <f t="shared" si="15"/>
        <v>0</v>
      </c>
      <c r="T35" s="23">
        <f t="shared" si="15"/>
        <v>0</v>
      </c>
      <c r="U35" s="23">
        <f t="shared" si="15"/>
        <v>0</v>
      </c>
      <c r="V35" s="23">
        <f t="shared" si="15"/>
        <v>0</v>
      </c>
      <c r="W35" s="23">
        <f t="shared" si="15"/>
        <v>0</v>
      </c>
      <c r="X35" s="23">
        <f t="shared" si="15"/>
        <v>0</v>
      </c>
      <c r="Y35" s="23">
        <f t="shared" si="15"/>
        <v>0</v>
      </c>
      <c r="Z35" s="23">
        <f t="shared" si="15"/>
        <v>0</v>
      </c>
      <c r="AA35" s="23">
        <f t="shared" si="15"/>
        <v>0</v>
      </c>
      <c r="AB35" s="23">
        <f t="shared" si="15"/>
        <v>0</v>
      </c>
      <c r="AC35" s="23">
        <f t="shared" si="13"/>
        <v>0</v>
      </c>
      <c r="AD35" s="23">
        <f t="shared" si="13"/>
        <v>0</v>
      </c>
      <c r="AE35" s="23">
        <f t="shared" si="13"/>
        <v>0</v>
      </c>
      <c r="AF35" s="23">
        <f t="shared" si="13"/>
        <v>0</v>
      </c>
      <c r="AG35" s="23">
        <f t="shared" si="13"/>
        <v>0</v>
      </c>
      <c r="AH35" s="23">
        <f t="shared" si="13"/>
        <v>0</v>
      </c>
      <c r="AI35" s="23">
        <f t="shared" si="13"/>
        <v>0</v>
      </c>
      <c r="AJ35" s="23">
        <f t="shared" si="13"/>
        <v>0</v>
      </c>
      <c r="AK35" s="23">
        <f t="shared" si="13"/>
        <v>0</v>
      </c>
      <c r="AL35" s="23">
        <f t="shared" si="13"/>
        <v>0</v>
      </c>
      <c r="AM35" s="23">
        <f t="shared" si="13"/>
        <v>0</v>
      </c>
      <c r="AN35" s="23">
        <f t="shared" si="16"/>
        <v>0</v>
      </c>
      <c r="AO35" s="23">
        <f t="shared" si="16"/>
        <v>0</v>
      </c>
      <c r="AP35" s="23">
        <f t="shared" si="16"/>
        <v>0</v>
      </c>
      <c r="AQ35" s="23">
        <f t="shared" si="16"/>
        <v>0</v>
      </c>
      <c r="AR35" s="23">
        <f t="shared" si="16"/>
        <v>0</v>
      </c>
      <c r="AS35" s="23">
        <f t="shared" si="16"/>
        <v>0</v>
      </c>
      <c r="AT35" s="23">
        <f t="shared" si="16"/>
        <v>0</v>
      </c>
      <c r="AU35" s="23">
        <f t="shared" si="16"/>
        <v>250000</v>
      </c>
      <c r="AV35" s="23">
        <f t="shared" si="16"/>
        <v>250000</v>
      </c>
      <c r="AW35" s="23">
        <f t="shared" si="16"/>
        <v>250000</v>
      </c>
      <c r="AX35" s="23">
        <f t="shared" si="16"/>
        <v>250000</v>
      </c>
      <c r="AY35" s="23">
        <f t="shared" si="16"/>
        <v>250000</v>
      </c>
      <c r="AZ35" s="23">
        <f t="shared" si="16"/>
        <v>250000</v>
      </c>
      <c r="BA35" s="23">
        <f t="shared" si="16"/>
        <v>250000</v>
      </c>
      <c r="BB35" s="23">
        <f t="shared" si="16"/>
        <v>250000</v>
      </c>
      <c r="BC35" s="23">
        <f t="shared" si="16"/>
        <v>250000</v>
      </c>
      <c r="BD35" s="23">
        <f t="shared" si="14"/>
        <v>250000</v>
      </c>
      <c r="BE35" s="23">
        <f t="shared" si="14"/>
        <v>250000</v>
      </c>
      <c r="BF35" s="23">
        <f t="shared" si="14"/>
        <v>250000</v>
      </c>
      <c r="BG35" s="23">
        <f t="shared" si="14"/>
        <v>250000</v>
      </c>
      <c r="BH35" s="23">
        <f t="shared" si="14"/>
        <v>250000</v>
      </c>
      <c r="BI35" s="23">
        <f t="shared" si="14"/>
        <v>250000</v>
      </c>
      <c r="BJ35" s="23">
        <f t="shared" si="14"/>
        <v>250000</v>
      </c>
      <c r="BK35" s="23">
        <f t="shared" si="14"/>
        <v>250000</v>
      </c>
      <c r="BL35" s="23">
        <f t="shared" si="14"/>
        <v>250000</v>
      </c>
      <c r="BM35" s="23">
        <f t="shared" si="12"/>
        <v>250000</v>
      </c>
      <c r="BN35" s="23">
        <f t="shared" si="12"/>
        <v>250000</v>
      </c>
      <c r="BO35" s="23">
        <f t="shared" si="12"/>
        <v>250000</v>
      </c>
      <c r="BP35" s="23">
        <f t="shared" si="12"/>
        <v>250000</v>
      </c>
      <c r="BQ35" s="23">
        <f t="shared" si="12"/>
        <v>250000</v>
      </c>
      <c r="BR35" s="23">
        <f t="shared" si="12"/>
        <v>250000</v>
      </c>
      <c r="BS35" s="23">
        <f t="shared" si="12"/>
        <v>250000</v>
      </c>
      <c r="BT35" s="23">
        <f t="shared" si="12"/>
        <v>250000</v>
      </c>
      <c r="BU35" s="23">
        <f t="shared" si="12"/>
        <v>250000</v>
      </c>
      <c r="BV35" s="23">
        <f t="shared" si="12"/>
        <v>250000</v>
      </c>
      <c r="BW35" s="23">
        <f t="shared" si="12"/>
        <v>250000</v>
      </c>
      <c r="BX35" s="23">
        <f t="shared" si="12"/>
        <v>250000</v>
      </c>
      <c r="BY35" s="23">
        <f t="shared" si="12"/>
        <v>250000</v>
      </c>
      <c r="BZ35" s="23">
        <f t="shared" si="12"/>
        <v>250000</v>
      </c>
      <c r="CA35" s="23">
        <f t="shared" si="12"/>
        <v>250000</v>
      </c>
      <c r="CB35" s="23">
        <f t="shared" si="11"/>
        <v>250000</v>
      </c>
      <c r="CC35" s="23">
        <f t="shared" si="11"/>
        <v>500000</v>
      </c>
      <c r="CD35" s="23">
        <f t="shared" si="11"/>
        <v>500000</v>
      </c>
      <c r="CE35" s="23">
        <f t="shared" si="11"/>
        <v>500000</v>
      </c>
      <c r="CF35" s="23">
        <f t="shared" si="11"/>
        <v>500000</v>
      </c>
    </row>
    <row r="36" spans="1:84" ht="21.95" customHeight="1">
      <c r="A36" s="32" t="s">
        <v>131</v>
      </c>
      <c r="B36" s="19">
        <v>50</v>
      </c>
      <c r="C36" s="32">
        <v>2</v>
      </c>
      <c r="D36" s="32">
        <v>375000</v>
      </c>
      <c r="E36" s="32">
        <v>150000</v>
      </c>
      <c r="F36" s="32">
        <v>120000</v>
      </c>
      <c r="G36" s="32" t="s">
        <v>101</v>
      </c>
      <c r="H36" s="32">
        <v>525000</v>
      </c>
      <c r="I36" s="41">
        <f t="shared" si="4"/>
        <v>525000</v>
      </c>
      <c r="J36" s="23">
        <f t="shared" si="5"/>
        <v>0</v>
      </c>
      <c r="M36" s="23">
        <f t="shared" si="15"/>
        <v>0</v>
      </c>
      <c r="N36" s="23">
        <f t="shared" si="15"/>
        <v>0</v>
      </c>
      <c r="O36" s="23">
        <f t="shared" si="15"/>
        <v>0</v>
      </c>
      <c r="P36" s="23">
        <f t="shared" si="15"/>
        <v>0</v>
      </c>
      <c r="Q36" s="23">
        <f t="shared" si="15"/>
        <v>0</v>
      </c>
      <c r="R36" s="23">
        <f t="shared" si="15"/>
        <v>0</v>
      </c>
      <c r="S36" s="23">
        <f t="shared" si="15"/>
        <v>0</v>
      </c>
      <c r="T36" s="23">
        <f t="shared" si="15"/>
        <v>0</v>
      </c>
      <c r="U36" s="23">
        <f t="shared" si="15"/>
        <v>0</v>
      </c>
      <c r="V36" s="23">
        <f t="shared" si="15"/>
        <v>0</v>
      </c>
      <c r="W36" s="23">
        <f t="shared" si="15"/>
        <v>0</v>
      </c>
      <c r="X36" s="23">
        <f t="shared" si="15"/>
        <v>0</v>
      </c>
      <c r="Y36" s="23">
        <f t="shared" si="15"/>
        <v>0</v>
      </c>
      <c r="Z36" s="23">
        <f t="shared" si="15"/>
        <v>0</v>
      </c>
      <c r="AA36" s="23">
        <f t="shared" si="15"/>
        <v>0</v>
      </c>
      <c r="AB36" s="23">
        <f t="shared" si="15"/>
        <v>0</v>
      </c>
      <c r="AC36" s="23">
        <f t="shared" si="13"/>
        <v>0</v>
      </c>
      <c r="AD36" s="23">
        <f t="shared" si="13"/>
        <v>0</v>
      </c>
      <c r="AE36" s="23">
        <f t="shared" si="13"/>
        <v>0</v>
      </c>
      <c r="AF36" s="23">
        <f t="shared" si="13"/>
        <v>0</v>
      </c>
      <c r="AG36" s="23">
        <f t="shared" si="13"/>
        <v>0</v>
      </c>
      <c r="AH36" s="23">
        <f t="shared" si="13"/>
        <v>0</v>
      </c>
      <c r="AI36" s="23">
        <f t="shared" si="13"/>
        <v>0</v>
      </c>
      <c r="AJ36" s="23">
        <f t="shared" si="13"/>
        <v>0</v>
      </c>
      <c r="AK36" s="23">
        <f t="shared" si="13"/>
        <v>0</v>
      </c>
      <c r="AL36" s="23">
        <f t="shared" si="13"/>
        <v>0</v>
      </c>
      <c r="AM36" s="23">
        <f t="shared" si="13"/>
        <v>0</v>
      </c>
      <c r="AN36" s="23">
        <f t="shared" si="16"/>
        <v>0</v>
      </c>
      <c r="AO36" s="23">
        <f t="shared" si="16"/>
        <v>0</v>
      </c>
      <c r="AP36" s="23">
        <f t="shared" si="16"/>
        <v>0</v>
      </c>
      <c r="AQ36" s="23">
        <f t="shared" si="16"/>
        <v>0</v>
      </c>
      <c r="AR36" s="23">
        <f t="shared" si="16"/>
        <v>0</v>
      </c>
      <c r="AS36" s="23">
        <f t="shared" si="16"/>
        <v>0</v>
      </c>
      <c r="AT36" s="23">
        <f t="shared" si="16"/>
        <v>0</v>
      </c>
      <c r="AU36" s="23">
        <f t="shared" si="16"/>
        <v>525000</v>
      </c>
      <c r="AV36" s="23">
        <f t="shared" si="16"/>
        <v>525000</v>
      </c>
      <c r="AW36" s="23">
        <f t="shared" si="16"/>
        <v>525000</v>
      </c>
      <c r="AX36" s="23">
        <f t="shared" si="16"/>
        <v>525000</v>
      </c>
      <c r="AY36" s="23">
        <f t="shared" si="16"/>
        <v>525000</v>
      </c>
      <c r="AZ36" s="23">
        <f t="shared" si="16"/>
        <v>525000</v>
      </c>
      <c r="BA36" s="23">
        <f t="shared" si="16"/>
        <v>525000</v>
      </c>
      <c r="BB36" s="23">
        <f t="shared" si="16"/>
        <v>525000</v>
      </c>
      <c r="BC36" s="23">
        <f t="shared" si="16"/>
        <v>525000</v>
      </c>
      <c r="BD36" s="23">
        <f t="shared" si="14"/>
        <v>525000</v>
      </c>
      <c r="BE36" s="23">
        <f t="shared" si="14"/>
        <v>525000</v>
      </c>
      <c r="BF36" s="23">
        <f t="shared" si="14"/>
        <v>525000</v>
      </c>
      <c r="BG36" s="23">
        <f t="shared" si="14"/>
        <v>525000</v>
      </c>
      <c r="BH36" s="23">
        <f t="shared" si="14"/>
        <v>525000</v>
      </c>
      <c r="BI36" s="23">
        <f t="shared" si="14"/>
        <v>525000</v>
      </c>
      <c r="BJ36" s="23">
        <f t="shared" si="14"/>
        <v>525000</v>
      </c>
      <c r="BK36" s="23">
        <f t="shared" si="14"/>
        <v>525000</v>
      </c>
      <c r="BL36" s="23">
        <f t="shared" si="14"/>
        <v>525000</v>
      </c>
      <c r="BM36" s="23">
        <f t="shared" si="12"/>
        <v>525000</v>
      </c>
      <c r="BN36" s="23">
        <f t="shared" si="12"/>
        <v>525000</v>
      </c>
      <c r="BO36" s="23">
        <f t="shared" si="12"/>
        <v>525000</v>
      </c>
      <c r="BP36" s="23">
        <f t="shared" si="12"/>
        <v>525000</v>
      </c>
      <c r="BQ36" s="23">
        <f t="shared" si="12"/>
        <v>525000</v>
      </c>
      <c r="BR36" s="23">
        <f t="shared" si="12"/>
        <v>525000</v>
      </c>
      <c r="BS36" s="23">
        <f t="shared" si="12"/>
        <v>525000</v>
      </c>
      <c r="BT36" s="23">
        <f t="shared" si="12"/>
        <v>525000</v>
      </c>
      <c r="BU36" s="23">
        <f t="shared" si="12"/>
        <v>525000</v>
      </c>
      <c r="BV36" s="23">
        <f t="shared" si="12"/>
        <v>525000</v>
      </c>
      <c r="BW36" s="23">
        <f t="shared" si="12"/>
        <v>525000</v>
      </c>
      <c r="BX36" s="23">
        <f t="shared" si="12"/>
        <v>525000</v>
      </c>
      <c r="BY36" s="23">
        <f t="shared" si="12"/>
        <v>525000</v>
      </c>
      <c r="BZ36" s="23">
        <f t="shared" si="12"/>
        <v>525000</v>
      </c>
      <c r="CA36" s="23">
        <f t="shared" si="12"/>
        <v>525000</v>
      </c>
      <c r="CB36" s="23">
        <f t="shared" si="11"/>
        <v>525000</v>
      </c>
      <c r="CC36" s="23">
        <f t="shared" si="11"/>
        <v>1050000</v>
      </c>
      <c r="CD36" s="23">
        <f t="shared" si="11"/>
        <v>1050000</v>
      </c>
      <c r="CE36" s="23">
        <f t="shared" si="11"/>
        <v>1050000</v>
      </c>
      <c r="CF36" s="23">
        <f t="shared" si="11"/>
        <v>1050000</v>
      </c>
    </row>
    <row r="37" spans="1:84" ht="21.95" customHeight="1">
      <c r="A37" s="32" t="s">
        <v>132</v>
      </c>
      <c r="B37" s="19">
        <v>50</v>
      </c>
      <c r="C37" s="32">
        <v>0</v>
      </c>
      <c r="D37" s="32">
        <v>0</v>
      </c>
      <c r="E37" s="32">
        <v>0</v>
      </c>
      <c r="F37" s="32">
        <v>120000</v>
      </c>
      <c r="G37" s="32" t="s">
        <v>101</v>
      </c>
      <c r="H37" s="32">
        <v>350000</v>
      </c>
      <c r="I37" s="23">
        <f t="shared" si="4"/>
        <v>0</v>
      </c>
      <c r="J37" s="23">
        <f t="shared" si="5"/>
        <v>350000</v>
      </c>
      <c r="M37" s="23">
        <f t="shared" si="15"/>
        <v>0</v>
      </c>
      <c r="N37" s="23">
        <f t="shared" si="15"/>
        <v>0</v>
      </c>
      <c r="O37" s="23">
        <f t="shared" si="15"/>
        <v>0</v>
      </c>
      <c r="P37" s="23">
        <f t="shared" si="15"/>
        <v>0</v>
      </c>
      <c r="Q37" s="23">
        <f t="shared" si="15"/>
        <v>0</v>
      </c>
      <c r="R37" s="23">
        <f t="shared" si="15"/>
        <v>0</v>
      </c>
      <c r="S37" s="23">
        <f t="shared" si="15"/>
        <v>0</v>
      </c>
      <c r="T37" s="23">
        <f t="shared" si="15"/>
        <v>0</v>
      </c>
      <c r="U37" s="23">
        <f t="shared" si="15"/>
        <v>0</v>
      </c>
      <c r="V37" s="23">
        <f t="shared" si="15"/>
        <v>0</v>
      </c>
      <c r="W37" s="23">
        <f t="shared" si="15"/>
        <v>0</v>
      </c>
      <c r="X37" s="23">
        <f t="shared" si="15"/>
        <v>0</v>
      </c>
      <c r="Y37" s="23">
        <f t="shared" si="15"/>
        <v>0</v>
      </c>
      <c r="Z37" s="23">
        <f t="shared" si="15"/>
        <v>0</v>
      </c>
      <c r="AA37" s="23">
        <f t="shared" si="15"/>
        <v>0</v>
      </c>
      <c r="AB37" s="23">
        <f t="shared" si="15"/>
        <v>0</v>
      </c>
      <c r="AC37" s="23">
        <f t="shared" si="13"/>
        <v>0</v>
      </c>
      <c r="AD37" s="23">
        <f t="shared" si="13"/>
        <v>0</v>
      </c>
      <c r="AE37" s="23">
        <f t="shared" si="13"/>
        <v>0</v>
      </c>
      <c r="AF37" s="23">
        <f t="shared" si="13"/>
        <v>0</v>
      </c>
      <c r="AG37" s="23">
        <f t="shared" si="13"/>
        <v>0</v>
      </c>
      <c r="AH37" s="23">
        <f t="shared" si="13"/>
        <v>0</v>
      </c>
      <c r="AI37" s="23">
        <f t="shared" si="13"/>
        <v>0</v>
      </c>
      <c r="AJ37" s="23">
        <f t="shared" si="13"/>
        <v>0</v>
      </c>
      <c r="AK37" s="23">
        <f t="shared" si="13"/>
        <v>0</v>
      </c>
      <c r="AL37" s="23">
        <f t="shared" si="13"/>
        <v>0</v>
      </c>
      <c r="AM37" s="23">
        <f t="shared" si="13"/>
        <v>0</v>
      </c>
      <c r="AN37" s="23">
        <f t="shared" si="16"/>
        <v>0</v>
      </c>
      <c r="AO37" s="23">
        <f t="shared" si="16"/>
        <v>0</v>
      </c>
      <c r="AP37" s="23">
        <f t="shared" si="16"/>
        <v>0</v>
      </c>
      <c r="AQ37" s="23">
        <f t="shared" si="16"/>
        <v>0</v>
      </c>
      <c r="AR37" s="23">
        <f t="shared" si="16"/>
        <v>0</v>
      </c>
      <c r="AS37" s="23">
        <f t="shared" si="16"/>
        <v>0</v>
      </c>
      <c r="AT37" s="23">
        <f t="shared" si="16"/>
        <v>0</v>
      </c>
      <c r="AU37" s="23">
        <f t="shared" si="16"/>
        <v>0</v>
      </c>
      <c r="AV37" s="23">
        <f t="shared" si="16"/>
        <v>0</v>
      </c>
      <c r="AW37" s="23">
        <f t="shared" si="16"/>
        <v>0</v>
      </c>
      <c r="AX37" s="23">
        <f t="shared" si="16"/>
        <v>0</v>
      </c>
      <c r="AY37" s="23">
        <f t="shared" si="16"/>
        <v>0</v>
      </c>
      <c r="AZ37" s="23">
        <f t="shared" si="16"/>
        <v>0</v>
      </c>
      <c r="BA37" s="23">
        <f t="shared" si="16"/>
        <v>0</v>
      </c>
      <c r="BB37" s="23">
        <f t="shared" si="16"/>
        <v>0</v>
      </c>
      <c r="BC37" s="23">
        <f t="shared" si="16"/>
        <v>0</v>
      </c>
      <c r="BD37" s="23">
        <f t="shared" si="14"/>
        <v>0</v>
      </c>
      <c r="BE37" s="23">
        <f t="shared" si="14"/>
        <v>0</v>
      </c>
      <c r="BF37" s="23">
        <f t="shared" si="14"/>
        <v>0</v>
      </c>
      <c r="BG37" s="23">
        <f t="shared" si="14"/>
        <v>0</v>
      </c>
      <c r="BH37" s="23">
        <f t="shared" si="14"/>
        <v>0</v>
      </c>
      <c r="BI37" s="23">
        <f t="shared" si="14"/>
        <v>0</v>
      </c>
      <c r="BJ37" s="23">
        <f t="shared" si="14"/>
        <v>0</v>
      </c>
      <c r="BK37" s="23">
        <f t="shared" si="14"/>
        <v>0</v>
      </c>
      <c r="BL37" s="23">
        <f t="shared" si="14"/>
        <v>0</v>
      </c>
      <c r="BM37" s="23">
        <f t="shared" si="12"/>
        <v>0</v>
      </c>
      <c r="BN37" s="23">
        <f t="shared" si="12"/>
        <v>0</v>
      </c>
      <c r="BO37" s="23">
        <f t="shared" si="12"/>
        <v>0</v>
      </c>
      <c r="BP37" s="23">
        <f t="shared" si="12"/>
        <v>0</v>
      </c>
      <c r="BQ37" s="23">
        <f t="shared" si="12"/>
        <v>0</v>
      </c>
      <c r="BR37" s="23">
        <f t="shared" si="12"/>
        <v>0</v>
      </c>
      <c r="BS37" s="23">
        <f t="shared" si="12"/>
        <v>0</v>
      </c>
      <c r="BT37" s="23">
        <f t="shared" si="12"/>
        <v>0</v>
      </c>
      <c r="BU37" s="23">
        <f t="shared" si="12"/>
        <v>0</v>
      </c>
      <c r="BV37" s="23">
        <f t="shared" si="12"/>
        <v>0</v>
      </c>
      <c r="BW37" s="23">
        <f t="shared" si="12"/>
        <v>0</v>
      </c>
      <c r="BX37" s="23">
        <f t="shared" si="12"/>
        <v>0</v>
      </c>
      <c r="BY37" s="23">
        <f t="shared" si="12"/>
        <v>0</v>
      </c>
      <c r="BZ37" s="23">
        <f t="shared" si="12"/>
        <v>0</v>
      </c>
      <c r="CA37" s="23">
        <f t="shared" si="12"/>
        <v>0</v>
      </c>
      <c r="CB37" s="23">
        <f t="shared" si="11"/>
        <v>0</v>
      </c>
      <c r="CC37" s="23">
        <f t="shared" si="11"/>
        <v>0</v>
      </c>
      <c r="CD37" s="23">
        <f t="shared" si="11"/>
        <v>0</v>
      </c>
      <c r="CE37" s="23">
        <f t="shared" si="11"/>
        <v>0</v>
      </c>
      <c r="CF37" s="23">
        <f t="shared" si="11"/>
        <v>0</v>
      </c>
    </row>
    <row r="38" spans="1:84" ht="21.95" customHeight="1">
      <c r="A38" s="32" t="s">
        <v>133</v>
      </c>
      <c r="B38" s="19">
        <v>50</v>
      </c>
      <c r="C38" s="32">
        <v>1</v>
      </c>
      <c r="D38" s="32">
        <v>267000</v>
      </c>
      <c r="E38" s="32">
        <v>100000</v>
      </c>
      <c r="F38" s="32">
        <v>120000</v>
      </c>
      <c r="G38" s="32" t="s">
        <v>101</v>
      </c>
      <c r="H38" s="32">
        <v>233500</v>
      </c>
      <c r="I38" s="41">
        <f t="shared" si="4"/>
        <v>233500</v>
      </c>
      <c r="J38" s="23">
        <f t="shared" si="5"/>
        <v>0</v>
      </c>
      <c r="M38" s="23">
        <f t="shared" si="15"/>
        <v>0</v>
      </c>
      <c r="N38" s="23">
        <f t="shared" si="15"/>
        <v>0</v>
      </c>
      <c r="O38" s="23">
        <f t="shared" si="15"/>
        <v>0</v>
      </c>
      <c r="P38" s="23">
        <f t="shared" si="15"/>
        <v>0</v>
      </c>
      <c r="Q38" s="23">
        <f t="shared" si="15"/>
        <v>0</v>
      </c>
      <c r="R38" s="23">
        <f t="shared" si="15"/>
        <v>0</v>
      </c>
      <c r="S38" s="23">
        <f t="shared" si="15"/>
        <v>0</v>
      </c>
      <c r="T38" s="23">
        <f t="shared" si="15"/>
        <v>0</v>
      </c>
      <c r="U38" s="23">
        <f t="shared" si="15"/>
        <v>0</v>
      </c>
      <c r="V38" s="23">
        <f t="shared" si="15"/>
        <v>0</v>
      </c>
      <c r="W38" s="23">
        <f t="shared" si="15"/>
        <v>0</v>
      </c>
      <c r="X38" s="23">
        <f t="shared" si="15"/>
        <v>0</v>
      </c>
      <c r="Y38" s="23">
        <f t="shared" si="15"/>
        <v>0</v>
      </c>
      <c r="Z38" s="23">
        <f t="shared" si="15"/>
        <v>0</v>
      </c>
      <c r="AA38" s="23">
        <f t="shared" si="15"/>
        <v>0</v>
      </c>
      <c r="AB38" s="23">
        <f t="shared" si="15"/>
        <v>0</v>
      </c>
      <c r="AC38" s="23">
        <f t="shared" si="13"/>
        <v>0</v>
      </c>
      <c r="AD38" s="23">
        <f t="shared" si="13"/>
        <v>0</v>
      </c>
      <c r="AE38" s="23">
        <f t="shared" si="13"/>
        <v>0</v>
      </c>
      <c r="AF38" s="23">
        <f t="shared" si="13"/>
        <v>0</v>
      </c>
      <c r="AG38" s="23">
        <f t="shared" si="13"/>
        <v>0</v>
      </c>
      <c r="AH38" s="23">
        <f t="shared" si="13"/>
        <v>0</v>
      </c>
      <c r="AI38" s="23">
        <f t="shared" si="13"/>
        <v>0</v>
      </c>
      <c r="AJ38" s="23">
        <f t="shared" si="13"/>
        <v>0</v>
      </c>
      <c r="AK38" s="23">
        <f t="shared" si="13"/>
        <v>0</v>
      </c>
      <c r="AL38" s="23">
        <f t="shared" si="13"/>
        <v>0</v>
      </c>
      <c r="AM38" s="23">
        <f t="shared" si="13"/>
        <v>0</v>
      </c>
      <c r="AN38" s="23">
        <f t="shared" si="16"/>
        <v>0</v>
      </c>
      <c r="AO38" s="23">
        <f t="shared" si="16"/>
        <v>0</v>
      </c>
      <c r="AP38" s="23">
        <f t="shared" si="16"/>
        <v>0</v>
      </c>
      <c r="AQ38" s="23">
        <f t="shared" si="16"/>
        <v>0</v>
      </c>
      <c r="AR38" s="23">
        <f t="shared" si="16"/>
        <v>0</v>
      </c>
      <c r="AS38" s="23">
        <f t="shared" si="16"/>
        <v>0</v>
      </c>
      <c r="AT38" s="23">
        <f t="shared" si="16"/>
        <v>0</v>
      </c>
      <c r="AU38" s="23">
        <f t="shared" si="16"/>
        <v>233500</v>
      </c>
      <c r="AV38" s="23">
        <f t="shared" si="16"/>
        <v>233500</v>
      </c>
      <c r="AW38" s="23">
        <f t="shared" si="16"/>
        <v>233500</v>
      </c>
      <c r="AX38" s="23">
        <f t="shared" si="16"/>
        <v>233500</v>
      </c>
      <c r="AY38" s="23">
        <f t="shared" si="16"/>
        <v>233500</v>
      </c>
      <c r="AZ38" s="23">
        <f t="shared" si="16"/>
        <v>233500</v>
      </c>
      <c r="BA38" s="23">
        <f t="shared" si="16"/>
        <v>233500</v>
      </c>
      <c r="BB38" s="23">
        <f t="shared" si="16"/>
        <v>233500</v>
      </c>
      <c r="BC38" s="23">
        <f t="shared" si="16"/>
        <v>233500</v>
      </c>
      <c r="BD38" s="23">
        <f t="shared" si="14"/>
        <v>233500</v>
      </c>
      <c r="BE38" s="23">
        <f t="shared" si="14"/>
        <v>233500</v>
      </c>
      <c r="BF38" s="23">
        <f t="shared" si="14"/>
        <v>233500</v>
      </c>
      <c r="BG38" s="23">
        <f t="shared" si="14"/>
        <v>233500</v>
      </c>
      <c r="BH38" s="23">
        <f t="shared" si="14"/>
        <v>233500</v>
      </c>
      <c r="BI38" s="23">
        <f t="shared" si="14"/>
        <v>233500</v>
      </c>
      <c r="BJ38" s="23">
        <f t="shared" si="14"/>
        <v>233500</v>
      </c>
      <c r="BK38" s="23">
        <f t="shared" si="14"/>
        <v>233500</v>
      </c>
      <c r="BL38" s="23">
        <f t="shared" si="14"/>
        <v>233500</v>
      </c>
      <c r="BM38" s="23">
        <f t="shared" si="12"/>
        <v>233500</v>
      </c>
      <c r="BN38" s="23">
        <f t="shared" si="12"/>
        <v>233500</v>
      </c>
      <c r="BO38" s="23">
        <f t="shared" si="12"/>
        <v>233500</v>
      </c>
      <c r="BP38" s="23">
        <f t="shared" si="12"/>
        <v>233500</v>
      </c>
      <c r="BQ38" s="23">
        <f t="shared" si="12"/>
        <v>233500</v>
      </c>
      <c r="BR38" s="23">
        <f t="shared" si="12"/>
        <v>233500</v>
      </c>
      <c r="BS38" s="23">
        <f t="shared" si="12"/>
        <v>233500</v>
      </c>
      <c r="BT38" s="23">
        <f t="shared" si="12"/>
        <v>233500</v>
      </c>
      <c r="BU38" s="23">
        <f t="shared" si="12"/>
        <v>233500</v>
      </c>
      <c r="BV38" s="23">
        <f t="shared" si="12"/>
        <v>233500</v>
      </c>
      <c r="BW38" s="23">
        <f t="shared" si="12"/>
        <v>233500</v>
      </c>
      <c r="BX38" s="23">
        <f t="shared" si="12"/>
        <v>233500</v>
      </c>
      <c r="BY38" s="23">
        <f t="shared" si="12"/>
        <v>233500</v>
      </c>
      <c r="BZ38" s="23">
        <f t="shared" si="12"/>
        <v>233500</v>
      </c>
      <c r="CA38" s="23">
        <f t="shared" si="12"/>
        <v>233500</v>
      </c>
      <c r="CB38" s="23">
        <f t="shared" ref="CB38:CF40" si="17">IF($G38="MILES",FLOOR(CB$5/$F38,1)*$I38,FLOOR(CB$4/$F38,1)*$I38)</f>
        <v>233500</v>
      </c>
      <c r="CC38" s="23">
        <f t="shared" si="17"/>
        <v>467000</v>
      </c>
      <c r="CD38" s="23">
        <f t="shared" si="17"/>
        <v>467000</v>
      </c>
      <c r="CE38" s="23">
        <f t="shared" si="17"/>
        <v>467000</v>
      </c>
      <c r="CF38" s="23">
        <f t="shared" si="17"/>
        <v>467000</v>
      </c>
    </row>
    <row r="39" spans="1:84" ht="21.95" customHeight="1">
      <c r="A39" s="32" t="s">
        <v>134</v>
      </c>
      <c r="B39" s="19">
        <v>50</v>
      </c>
      <c r="C39" s="32">
        <v>1</v>
      </c>
      <c r="D39" s="32">
        <v>267000</v>
      </c>
      <c r="E39" s="32">
        <v>100000</v>
      </c>
      <c r="F39" s="32">
        <v>120000</v>
      </c>
      <c r="G39" s="32" t="s">
        <v>101</v>
      </c>
      <c r="H39" s="32">
        <v>233500</v>
      </c>
      <c r="I39" s="41">
        <f t="shared" si="4"/>
        <v>233500</v>
      </c>
      <c r="J39" s="23">
        <f t="shared" si="5"/>
        <v>0</v>
      </c>
      <c r="M39" s="23">
        <f t="shared" si="15"/>
        <v>0</v>
      </c>
      <c r="N39" s="23">
        <f t="shared" si="15"/>
        <v>0</v>
      </c>
      <c r="O39" s="23">
        <f t="shared" si="15"/>
        <v>0</v>
      </c>
      <c r="P39" s="23">
        <f t="shared" si="15"/>
        <v>0</v>
      </c>
      <c r="Q39" s="23">
        <f t="shared" si="15"/>
        <v>0</v>
      </c>
      <c r="R39" s="23">
        <f t="shared" si="15"/>
        <v>0</v>
      </c>
      <c r="S39" s="23">
        <f t="shared" si="15"/>
        <v>0</v>
      </c>
      <c r="T39" s="23">
        <f t="shared" si="15"/>
        <v>0</v>
      </c>
      <c r="U39" s="23">
        <f t="shared" si="15"/>
        <v>0</v>
      </c>
      <c r="V39" s="23">
        <f t="shared" si="15"/>
        <v>0</v>
      </c>
      <c r="W39" s="23">
        <f t="shared" si="15"/>
        <v>0</v>
      </c>
      <c r="X39" s="23">
        <f t="shared" si="15"/>
        <v>0</v>
      </c>
      <c r="Y39" s="23">
        <f t="shared" si="15"/>
        <v>0</v>
      </c>
      <c r="Z39" s="23">
        <f t="shared" si="15"/>
        <v>0</v>
      </c>
      <c r="AA39" s="23">
        <f t="shared" si="15"/>
        <v>0</v>
      </c>
      <c r="AB39" s="23">
        <f t="shared" si="15"/>
        <v>0</v>
      </c>
      <c r="AC39" s="23">
        <f t="shared" si="13"/>
        <v>0</v>
      </c>
      <c r="AD39" s="23">
        <f t="shared" si="13"/>
        <v>0</v>
      </c>
      <c r="AE39" s="23">
        <f t="shared" si="13"/>
        <v>0</v>
      </c>
      <c r="AF39" s="23">
        <f t="shared" si="13"/>
        <v>0</v>
      </c>
      <c r="AG39" s="23">
        <f t="shared" si="13"/>
        <v>0</v>
      </c>
      <c r="AH39" s="23">
        <f t="shared" si="13"/>
        <v>0</v>
      </c>
      <c r="AI39" s="23">
        <f t="shared" si="13"/>
        <v>0</v>
      </c>
      <c r="AJ39" s="23">
        <f t="shared" si="13"/>
        <v>0</v>
      </c>
      <c r="AK39" s="23">
        <f t="shared" si="13"/>
        <v>0</v>
      </c>
      <c r="AL39" s="23">
        <f t="shared" si="13"/>
        <v>0</v>
      </c>
      <c r="AM39" s="23">
        <f t="shared" si="13"/>
        <v>0</v>
      </c>
      <c r="AN39" s="23">
        <f t="shared" si="16"/>
        <v>0</v>
      </c>
      <c r="AO39" s="23">
        <f t="shared" si="16"/>
        <v>0</v>
      </c>
      <c r="AP39" s="23">
        <f t="shared" si="16"/>
        <v>0</v>
      </c>
      <c r="AQ39" s="23">
        <f t="shared" si="16"/>
        <v>0</v>
      </c>
      <c r="AR39" s="23">
        <f t="shared" si="16"/>
        <v>0</v>
      </c>
      <c r="AS39" s="23">
        <f t="shared" si="16"/>
        <v>0</v>
      </c>
      <c r="AT39" s="23">
        <f t="shared" si="16"/>
        <v>0</v>
      </c>
      <c r="AU39" s="23">
        <f t="shared" si="16"/>
        <v>233500</v>
      </c>
      <c r="AV39" s="23">
        <f t="shared" si="16"/>
        <v>233500</v>
      </c>
      <c r="AW39" s="23">
        <f t="shared" si="16"/>
        <v>233500</v>
      </c>
      <c r="AX39" s="23">
        <f t="shared" si="16"/>
        <v>233500</v>
      </c>
      <c r="AY39" s="23">
        <f t="shared" si="16"/>
        <v>233500</v>
      </c>
      <c r="AZ39" s="23">
        <f t="shared" si="16"/>
        <v>233500</v>
      </c>
      <c r="BA39" s="23">
        <f t="shared" si="16"/>
        <v>233500</v>
      </c>
      <c r="BB39" s="23">
        <f t="shared" si="16"/>
        <v>233500</v>
      </c>
      <c r="BC39" s="23">
        <f t="shared" si="16"/>
        <v>233500</v>
      </c>
      <c r="BD39" s="23">
        <f t="shared" si="14"/>
        <v>233500</v>
      </c>
      <c r="BE39" s="23">
        <f t="shared" si="14"/>
        <v>233500</v>
      </c>
      <c r="BF39" s="23">
        <f t="shared" si="14"/>
        <v>233500</v>
      </c>
      <c r="BG39" s="23">
        <f t="shared" si="14"/>
        <v>233500</v>
      </c>
      <c r="BH39" s="23">
        <f t="shared" si="14"/>
        <v>233500</v>
      </c>
      <c r="BI39" s="23">
        <f t="shared" si="14"/>
        <v>233500</v>
      </c>
      <c r="BJ39" s="23">
        <f t="shared" si="14"/>
        <v>233500</v>
      </c>
      <c r="BK39" s="23">
        <f t="shared" si="14"/>
        <v>233500</v>
      </c>
      <c r="BL39" s="23">
        <f t="shared" si="14"/>
        <v>233500</v>
      </c>
      <c r="BM39" s="23">
        <f t="shared" si="12"/>
        <v>233500</v>
      </c>
      <c r="BN39" s="23">
        <f t="shared" si="12"/>
        <v>233500</v>
      </c>
      <c r="BO39" s="23">
        <f t="shared" si="12"/>
        <v>233500</v>
      </c>
      <c r="BP39" s="23">
        <f t="shared" si="12"/>
        <v>233500</v>
      </c>
      <c r="BQ39" s="23">
        <f t="shared" si="12"/>
        <v>233500</v>
      </c>
      <c r="BR39" s="23">
        <f t="shared" si="12"/>
        <v>233500</v>
      </c>
      <c r="BS39" s="23">
        <f t="shared" si="12"/>
        <v>233500</v>
      </c>
      <c r="BT39" s="23">
        <f t="shared" si="12"/>
        <v>233500</v>
      </c>
      <c r="BU39" s="23">
        <f t="shared" si="12"/>
        <v>233500</v>
      </c>
      <c r="BV39" s="23">
        <f t="shared" si="12"/>
        <v>233500</v>
      </c>
      <c r="BW39" s="23">
        <f t="shared" si="12"/>
        <v>233500</v>
      </c>
      <c r="BX39" s="23">
        <f t="shared" si="12"/>
        <v>233500</v>
      </c>
      <c r="BY39" s="23">
        <f t="shared" si="12"/>
        <v>233500</v>
      </c>
      <c r="BZ39" s="23">
        <f t="shared" si="12"/>
        <v>233500</v>
      </c>
      <c r="CA39" s="23">
        <f t="shared" si="12"/>
        <v>233500</v>
      </c>
      <c r="CB39" s="23">
        <f t="shared" si="17"/>
        <v>233500</v>
      </c>
      <c r="CC39" s="23">
        <f t="shared" si="17"/>
        <v>467000</v>
      </c>
      <c r="CD39" s="23">
        <f t="shared" si="17"/>
        <v>467000</v>
      </c>
      <c r="CE39" s="23">
        <f t="shared" si="17"/>
        <v>467000</v>
      </c>
      <c r="CF39" s="23">
        <f t="shared" si="17"/>
        <v>467000</v>
      </c>
    </row>
    <row r="40" spans="1:84" ht="21.95" customHeight="1">
      <c r="A40" s="32" t="s">
        <v>135</v>
      </c>
      <c r="B40" s="19">
        <v>50</v>
      </c>
      <c r="C40" s="32">
        <v>1</v>
      </c>
      <c r="D40" s="32">
        <v>450000</v>
      </c>
      <c r="E40" s="32">
        <v>200000</v>
      </c>
      <c r="F40" s="32">
        <v>120000</v>
      </c>
      <c r="G40" s="32" t="s">
        <v>101</v>
      </c>
      <c r="H40" s="32">
        <v>425000</v>
      </c>
      <c r="I40" s="41">
        <f t="shared" si="4"/>
        <v>425000</v>
      </c>
      <c r="J40" s="23">
        <f t="shared" si="5"/>
        <v>0</v>
      </c>
      <c r="M40" s="23">
        <f t="shared" si="15"/>
        <v>0</v>
      </c>
      <c r="N40" s="23">
        <f t="shared" si="15"/>
        <v>0</v>
      </c>
      <c r="O40" s="23">
        <f t="shared" si="15"/>
        <v>0</v>
      </c>
      <c r="P40" s="23">
        <f t="shared" si="15"/>
        <v>0</v>
      </c>
      <c r="Q40" s="23">
        <f t="shared" si="15"/>
        <v>0</v>
      </c>
      <c r="R40" s="23">
        <f t="shared" si="15"/>
        <v>0</v>
      </c>
      <c r="S40" s="23">
        <f t="shared" si="15"/>
        <v>0</v>
      </c>
      <c r="T40" s="23">
        <f t="shared" si="15"/>
        <v>0</v>
      </c>
      <c r="U40" s="23">
        <f t="shared" si="15"/>
        <v>0</v>
      </c>
      <c r="V40" s="23">
        <f t="shared" si="15"/>
        <v>0</v>
      </c>
      <c r="W40" s="23">
        <f t="shared" si="15"/>
        <v>0</v>
      </c>
      <c r="X40" s="23">
        <f t="shared" si="15"/>
        <v>0</v>
      </c>
      <c r="Y40" s="23">
        <f t="shared" si="15"/>
        <v>0</v>
      </c>
      <c r="Z40" s="23">
        <f t="shared" si="15"/>
        <v>0</v>
      </c>
      <c r="AA40" s="23">
        <f t="shared" si="15"/>
        <v>0</v>
      </c>
      <c r="AB40" s="23">
        <f t="shared" si="15"/>
        <v>0</v>
      </c>
      <c r="AC40" s="23">
        <f t="shared" si="13"/>
        <v>0</v>
      </c>
      <c r="AD40" s="23">
        <f t="shared" si="13"/>
        <v>0</v>
      </c>
      <c r="AE40" s="23">
        <f t="shared" si="13"/>
        <v>0</v>
      </c>
      <c r="AF40" s="23">
        <f t="shared" si="13"/>
        <v>0</v>
      </c>
      <c r="AG40" s="23">
        <f t="shared" si="13"/>
        <v>0</v>
      </c>
      <c r="AH40" s="23">
        <f t="shared" si="13"/>
        <v>0</v>
      </c>
      <c r="AI40" s="23">
        <f t="shared" si="13"/>
        <v>0</v>
      </c>
      <c r="AJ40" s="23">
        <f t="shared" si="13"/>
        <v>0</v>
      </c>
      <c r="AK40" s="23">
        <f t="shared" si="13"/>
        <v>0</v>
      </c>
      <c r="AL40" s="23">
        <f t="shared" si="13"/>
        <v>0</v>
      </c>
      <c r="AM40" s="23">
        <f t="shared" si="13"/>
        <v>0</v>
      </c>
      <c r="AN40" s="23">
        <f t="shared" si="16"/>
        <v>0</v>
      </c>
      <c r="AO40" s="23">
        <f t="shared" si="16"/>
        <v>0</v>
      </c>
      <c r="AP40" s="23">
        <f t="shared" si="16"/>
        <v>0</v>
      </c>
      <c r="AQ40" s="23">
        <f t="shared" si="16"/>
        <v>0</v>
      </c>
      <c r="AR40" s="23">
        <f t="shared" si="16"/>
        <v>0</v>
      </c>
      <c r="AS40" s="23">
        <f t="shared" si="16"/>
        <v>0</v>
      </c>
      <c r="AT40" s="23">
        <f t="shared" si="16"/>
        <v>0</v>
      </c>
      <c r="AU40" s="23">
        <f t="shared" si="16"/>
        <v>425000</v>
      </c>
      <c r="AV40" s="23">
        <f t="shared" si="16"/>
        <v>425000</v>
      </c>
      <c r="AW40" s="23">
        <f t="shared" si="16"/>
        <v>425000</v>
      </c>
      <c r="AX40" s="23">
        <f t="shared" si="16"/>
        <v>425000</v>
      </c>
      <c r="AY40" s="23">
        <f t="shared" si="16"/>
        <v>425000</v>
      </c>
      <c r="AZ40" s="23">
        <f t="shared" si="16"/>
        <v>425000</v>
      </c>
      <c r="BA40" s="23">
        <f t="shared" si="16"/>
        <v>425000</v>
      </c>
      <c r="BB40" s="23">
        <f t="shared" si="16"/>
        <v>425000</v>
      </c>
      <c r="BC40" s="23">
        <f t="shared" si="16"/>
        <v>425000</v>
      </c>
      <c r="BD40" s="23">
        <f t="shared" si="14"/>
        <v>425000</v>
      </c>
      <c r="BE40" s="23">
        <f t="shared" si="14"/>
        <v>425000</v>
      </c>
      <c r="BF40" s="23">
        <f t="shared" si="14"/>
        <v>425000</v>
      </c>
      <c r="BG40" s="23">
        <f t="shared" si="14"/>
        <v>425000</v>
      </c>
      <c r="BH40" s="23">
        <f t="shared" si="14"/>
        <v>425000</v>
      </c>
      <c r="BI40" s="23">
        <f t="shared" si="14"/>
        <v>425000</v>
      </c>
      <c r="BJ40" s="23">
        <f t="shared" si="14"/>
        <v>425000</v>
      </c>
      <c r="BK40" s="23">
        <f t="shared" si="14"/>
        <v>425000</v>
      </c>
      <c r="BL40" s="23">
        <f t="shared" si="14"/>
        <v>425000</v>
      </c>
      <c r="BM40" s="23">
        <f t="shared" si="12"/>
        <v>425000</v>
      </c>
      <c r="BN40" s="23">
        <f t="shared" si="12"/>
        <v>425000</v>
      </c>
      <c r="BO40" s="23">
        <f t="shared" si="12"/>
        <v>425000</v>
      </c>
      <c r="BP40" s="23">
        <f t="shared" si="12"/>
        <v>425000</v>
      </c>
      <c r="BQ40" s="23">
        <f t="shared" si="12"/>
        <v>425000</v>
      </c>
      <c r="BR40" s="23">
        <f t="shared" si="12"/>
        <v>425000</v>
      </c>
      <c r="BS40" s="23">
        <f t="shared" si="12"/>
        <v>425000</v>
      </c>
      <c r="BT40" s="23">
        <f t="shared" si="12"/>
        <v>425000</v>
      </c>
      <c r="BU40" s="23">
        <f t="shared" si="12"/>
        <v>425000</v>
      </c>
      <c r="BV40" s="23">
        <f t="shared" si="12"/>
        <v>425000</v>
      </c>
      <c r="BW40" s="23">
        <f t="shared" si="12"/>
        <v>425000</v>
      </c>
      <c r="BX40" s="23">
        <f t="shared" si="12"/>
        <v>425000</v>
      </c>
      <c r="BY40" s="23">
        <f t="shared" si="12"/>
        <v>425000</v>
      </c>
      <c r="BZ40" s="23">
        <f t="shared" si="12"/>
        <v>425000</v>
      </c>
      <c r="CA40" s="23">
        <f t="shared" si="12"/>
        <v>425000</v>
      </c>
      <c r="CB40" s="23">
        <f t="shared" si="17"/>
        <v>425000</v>
      </c>
      <c r="CC40" s="23">
        <f t="shared" si="17"/>
        <v>850000</v>
      </c>
      <c r="CD40" s="23">
        <f t="shared" si="17"/>
        <v>850000</v>
      </c>
      <c r="CE40" s="23">
        <f t="shared" si="17"/>
        <v>850000</v>
      </c>
      <c r="CF40" s="23">
        <f t="shared" si="17"/>
        <v>850000</v>
      </c>
    </row>
    <row r="41" spans="1:84" ht="21.95" customHeight="1">
      <c r="A41" s="32" t="s">
        <v>136</v>
      </c>
      <c r="B41" s="19">
        <v>50</v>
      </c>
      <c r="C41" s="32">
        <v>1</v>
      </c>
      <c r="D41" s="32">
        <v>450000</v>
      </c>
      <c r="E41" s="32">
        <v>200000</v>
      </c>
      <c r="F41" s="32">
        <v>120000</v>
      </c>
      <c r="G41" s="32" t="s">
        <v>101</v>
      </c>
      <c r="H41" s="32">
        <v>425000</v>
      </c>
      <c r="I41" s="41">
        <f t="shared" si="4"/>
        <v>425000</v>
      </c>
      <c r="J41" s="23">
        <f t="shared" si="5"/>
        <v>0</v>
      </c>
      <c r="M41" s="23">
        <f t="shared" si="15"/>
        <v>0</v>
      </c>
      <c r="N41" s="23">
        <f t="shared" si="15"/>
        <v>0</v>
      </c>
      <c r="O41" s="23">
        <f t="shared" si="15"/>
        <v>0</v>
      </c>
      <c r="P41" s="23">
        <f t="shared" si="15"/>
        <v>0</v>
      </c>
      <c r="Q41" s="23">
        <f t="shared" si="15"/>
        <v>0</v>
      </c>
      <c r="R41" s="23">
        <f t="shared" si="15"/>
        <v>0</v>
      </c>
      <c r="S41" s="23">
        <f t="shared" si="15"/>
        <v>0</v>
      </c>
      <c r="T41" s="23">
        <f t="shared" si="15"/>
        <v>0</v>
      </c>
      <c r="U41" s="23">
        <f t="shared" si="15"/>
        <v>0</v>
      </c>
      <c r="V41" s="23">
        <f t="shared" si="15"/>
        <v>0</v>
      </c>
      <c r="W41" s="23">
        <f t="shared" si="15"/>
        <v>0</v>
      </c>
      <c r="X41" s="23">
        <f t="shared" si="15"/>
        <v>0</v>
      </c>
      <c r="Y41" s="23">
        <f t="shared" si="15"/>
        <v>0</v>
      </c>
      <c r="Z41" s="23">
        <f t="shared" si="15"/>
        <v>0</v>
      </c>
      <c r="AA41" s="23">
        <f t="shared" si="15"/>
        <v>0</v>
      </c>
      <c r="AB41" s="23">
        <f t="shared" si="15"/>
        <v>0</v>
      </c>
      <c r="AC41" s="23">
        <f t="shared" si="13"/>
        <v>0</v>
      </c>
      <c r="AD41" s="23">
        <f t="shared" si="13"/>
        <v>0</v>
      </c>
      <c r="AE41" s="23">
        <f t="shared" si="13"/>
        <v>0</v>
      </c>
      <c r="AF41" s="23">
        <f t="shared" si="13"/>
        <v>0</v>
      </c>
      <c r="AG41" s="23">
        <f t="shared" si="13"/>
        <v>0</v>
      </c>
      <c r="AH41" s="23">
        <f t="shared" si="13"/>
        <v>0</v>
      </c>
      <c r="AI41" s="23">
        <f t="shared" si="13"/>
        <v>0</v>
      </c>
      <c r="AJ41" s="23">
        <f t="shared" si="13"/>
        <v>0</v>
      </c>
      <c r="AK41" s="23">
        <f t="shared" si="13"/>
        <v>0</v>
      </c>
      <c r="AL41" s="23">
        <f t="shared" si="13"/>
        <v>0</v>
      </c>
      <c r="AM41" s="23">
        <f t="shared" si="13"/>
        <v>0</v>
      </c>
      <c r="AN41" s="23">
        <f t="shared" si="16"/>
        <v>0</v>
      </c>
      <c r="AO41" s="23">
        <f t="shared" si="16"/>
        <v>0</v>
      </c>
      <c r="AP41" s="23">
        <f t="shared" si="16"/>
        <v>0</v>
      </c>
      <c r="AQ41" s="23">
        <f t="shared" si="16"/>
        <v>0</v>
      </c>
      <c r="AR41" s="23">
        <f t="shared" si="16"/>
        <v>0</v>
      </c>
      <c r="AS41" s="23">
        <f t="shared" si="16"/>
        <v>0</v>
      </c>
      <c r="AT41" s="23">
        <f t="shared" si="16"/>
        <v>0</v>
      </c>
      <c r="AU41" s="23">
        <f t="shared" si="16"/>
        <v>425000</v>
      </c>
      <c r="AV41" s="23">
        <f t="shared" si="16"/>
        <v>425000</v>
      </c>
      <c r="AW41" s="23">
        <f t="shared" si="16"/>
        <v>425000</v>
      </c>
      <c r="AX41" s="23">
        <f t="shared" si="16"/>
        <v>425000</v>
      </c>
      <c r="AY41" s="23">
        <f t="shared" si="16"/>
        <v>425000</v>
      </c>
      <c r="AZ41" s="23">
        <f t="shared" si="16"/>
        <v>425000</v>
      </c>
      <c r="BA41" s="23">
        <f t="shared" si="16"/>
        <v>425000</v>
      </c>
      <c r="BB41" s="23">
        <f t="shared" si="16"/>
        <v>425000</v>
      </c>
      <c r="BC41" s="23">
        <f t="shared" si="16"/>
        <v>425000</v>
      </c>
      <c r="BD41" s="23">
        <f t="shared" si="14"/>
        <v>425000</v>
      </c>
      <c r="BE41" s="23">
        <f t="shared" si="14"/>
        <v>425000</v>
      </c>
      <c r="BF41" s="23">
        <f t="shared" si="14"/>
        <v>425000</v>
      </c>
      <c r="BG41" s="23">
        <f t="shared" si="14"/>
        <v>425000</v>
      </c>
      <c r="BH41" s="23">
        <f t="shared" si="14"/>
        <v>425000</v>
      </c>
      <c r="BI41" s="23">
        <f t="shared" si="14"/>
        <v>425000</v>
      </c>
      <c r="BJ41" s="23">
        <f t="shared" si="14"/>
        <v>425000</v>
      </c>
      <c r="BK41" s="23">
        <f t="shared" si="14"/>
        <v>425000</v>
      </c>
      <c r="BL41" s="23">
        <f t="shared" si="14"/>
        <v>425000</v>
      </c>
      <c r="BM41" s="23">
        <f t="shared" si="12"/>
        <v>425000</v>
      </c>
      <c r="BN41" s="23">
        <f t="shared" si="12"/>
        <v>425000</v>
      </c>
      <c r="BO41" s="23">
        <f t="shared" si="12"/>
        <v>425000</v>
      </c>
      <c r="BP41" s="23">
        <f t="shared" si="12"/>
        <v>425000</v>
      </c>
      <c r="BQ41" s="23">
        <f t="shared" si="12"/>
        <v>425000</v>
      </c>
      <c r="BR41" s="23">
        <f t="shared" si="12"/>
        <v>425000</v>
      </c>
      <c r="BS41" s="23">
        <f t="shared" si="12"/>
        <v>425000</v>
      </c>
      <c r="BT41" s="23">
        <f t="shared" si="12"/>
        <v>425000</v>
      </c>
      <c r="BU41" s="23">
        <f t="shared" si="12"/>
        <v>425000</v>
      </c>
      <c r="BV41" s="23">
        <f t="shared" si="12"/>
        <v>425000</v>
      </c>
      <c r="BW41" s="23">
        <f t="shared" si="12"/>
        <v>425000</v>
      </c>
      <c r="BX41" s="23">
        <f t="shared" si="12"/>
        <v>425000</v>
      </c>
      <c r="BY41" s="23">
        <f t="shared" si="12"/>
        <v>425000</v>
      </c>
      <c r="BZ41" s="23">
        <f t="shared" si="12"/>
        <v>425000</v>
      </c>
      <c r="CA41" s="23">
        <f t="shared" ref="CA41:CF44" si="18">IF($G41="MILES",FLOOR(CA$5/$F41,1)*$I41,FLOOR(CA$4/$F41,1)*$I41)</f>
        <v>425000</v>
      </c>
      <c r="CB41" s="23">
        <f t="shared" si="18"/>
        <v>425000</v>
      </c>
      <c r="CC41" s="23">
        <f t="shared" si="18"/>
        <v>850000</v>
      </c>
      <c r="CD41" s="23">
        <f t="shared" si="18"/>
        <v>850000</v>
      </c>
      <c r="CE41" s="23">
        <f t="shared" si="18"/>
        <v>850000</v>
      </c>
      <c r="CF41" s="23">
        <f t="shared" si="18"/>
        <v>850000</v>
      </c>
    </row>
    <row r="42" spans="1:84" ht="21.95" customHeight="1">
      <c r="A42" s="32" t="s">
        <v>137</v>
      </c>
      <c r="B42" s="19">
        <v>50</v>
      </c>
      <c r="C42" s="32">
        <v>2</v>
      </c>
      <c r="D42" s="32">
        <v>400000</v>
      </c>
      <c r="E42" s="32">
        <v>100000</v>
      </c>
      <c r="F42" s="32">
        <v>120000</v>
      </c>
      <c r="G42" s="32" t="s">
        <v>101</v>
      </c>
      <c r="H42" s="32">
        <v>500000</v>
      </c>
      <c r="I42" s="41">
        <f t="shared" si="4"/>
        <v>500000</v>
      </c>
      <c r="J42" s="23">
        <f t="shared" si="5"/>
        <v>0</v>
      </c>
      <c r="M42" s="23">
        <f t="shared" si="15"/>
        <v>0</v>
      </c>
      <c r="N42" s="23">
        <f t="shared" si="15"/>
        <v>0</v>
      </c>
      <c r="O42" s="23">
        <f t="shared" si="15"/>
        <v>0</v>
      </c>
      <c r="P42" s="23">
        <f t="shared" si="15"/>
        <v>0</v>
      </c>
      <c r="Q42" s="23">
        <f t="shared" si="15"/>
        <v>0</v>
      </c>
      <c r="R42" s="23">
        <f t="shared" si="15"/>
        <v>0</v>
      </c>
      <c r="S42" s="23">
        <f t="shared" si="15"/>
        <v>0</v>
      </c>
      <c r="T42" s="23">
        <f t="shared" si="15"/>
        <v>0</v>
      </c>
      <c r="U42" s="23">
        <f t="shared" si="15"/>
        <v>0</v>
      </c>
      <c r="V42" s="23">
        <f t="shared" si="15"/>
        <v>0</v>
      </c>
      <c r="W42" s="23">
        <f t="shared" si="15"/>
        <v>0</v>
      </c>
      <c r="X42" s="23">
        <f t="shared" si="15"/>
        <v>0</v>
      </c>
      <c r="Y42" s="23">
        <f t="shared" si="15"/>
        <v>0</v>
      </c>
      <c r="Z42" s="23">
        <f t="shared" si="15"/>
        <v>0</v>
      </c>
      <c r="AA42" s="23">
        <f t="shared" si="15"/>
        <v>0</v>
      </c>
      <c r="AB42" s="23">
        <f t="shared" ref="AB42:AQ44" si="19">IF($G42="MILES",FLOOR(AB$5/$F42,1)*$I42,FLOOR(AB$4/$F42,1)*$I42)</f>
        <v>0</v>
      </c>
      <c r="AC42" s="23">
        <f t="shared" si="19"/>
        <v>0</v>
      </c>
      <c r="AD42" s="23">
        <f t="shared" si="19"/>
        <v>0</v>
      </c>
      <c r="AE42" s="23">
        <f t="shared" si="19"/>
        <v>0</v>
      </c>
      <c r="AF42" s="23">
        <f t="shared" si="19"/>
        <v>0</v>
      </c>
      <c r="AG42" s="23">
        <f t="shared" si="19"/>
        <v>0</v>
      </c>
      <c r="AH42" s="23">
        <f t="shared" si="19"/>
        <v>0</v>
      </c>
      <c r="AI42" s="23">
        <f t="shared" si="19"/>
        <v>0</v>
      </c>
      <c r="AJ42" s="23">
        <f t="shared" si="19"/>
        <v>0</v>
      </c>
      <c r="AK42" s="23">
        <f t="shared" si="19"/>
        <v>0</v>
      </c>
      <c r="AL42" s="23">
        <f t="shared" si="19"/>
        <v>0</v>
      </c>
      <c r="AM42" s="23">
        <f t="shared" si="19"/>
        <v>0</v>
      </c>
      <c r="AN42" s="23">
        <f t="shared" si="19"/>
        <v>0</v>
      </c>
      <c r="AO42" s="23">
        <f t="shared" si="19"/>
        <v>0</v>
      </c>
      <c r="AP42" s="23">
        <f t="shared" si="19"/>
        <v>0</v>
      </c>
      <c r="AQ42" s="23">
        <f t="shared" si="19"/>
        <v>0</v>
      </c>
      <c r="AR42" s="23">
        <f t="shared" si="16"/>
        <v>0</v>
      </c>
      <c r="AS42" s="23">
        <f t="shared" si="16"/>
        <v>0</v>
      </c>
      <c r="AT42" s="23">
        <f t="shared" si="16"/>
        <v>0</v>
      </c>
      <c r="AU42" s="23">
        <f t="shared" si="16"/>
        <v>500000</v>
      </c>
      <c r="AV42" s="23">
        <f t="shared" si="16"/>
        <v>500000</v>
      </c>
      <c r="AW42" s="23">
        <f t="shared" si="16"/>
        <v>500000</v>
      </c>
      <c r="AX42" s="23">
        <f t="shared" si="16"/>
        <v>500000</v>
      </c>
      <c r="AY42" s="23">
        <f t="shared" si="16"/>
        <v>500000</v>
      </c>
      <c r="AZ42" s="23">
        <f t="shared" si="16"/>
        <v>500000</v>
      </c>
      <c r="BA42" s="23">
        <f t="shared" si="16"/>
        <v>500000</v>
      </c>
      <c r="BB42" s="23">
        <f t="shared" si="16"/>
        <v>500000</v>
      </c>
      <c r="BC42" s="23">
        <f t="shared" si="16"/>
        <v>500000</v>
      </c>
      <c r="BD42" s="23">
        <f t="shared" si="14"/>
        <v>500000</v>
      </c>
      <c r="BE42" s="23">
        <f t="shared" si="14"/>
        <v>500000</v>
      </c>
      <c r="BF42" s="23">
        <f t="shared" si="14"/>
        <v>500000</v>
      </c>
      <c r="BG42" s="23">
        <f t="shared" si="14"/>
        <v>500000</v>
      </c>
      <c r="BH42" s="23">
        <f t="shared" si="14"/>
        <v>500000</v>
      </c>
      <c r="BI42" s="23">
        <f t="shared" si="14"/>
        <v>500000</v>
      </c>
      <c r="BJ42" s="23">
        <f t="shared" si="14"/>
        <v>500000</v>
      </c>
      <c r="BK42" s="23">
        <f t="shared" si="14"/>
        <v>500000</v>
      </c>
      <c r="BL42" s="23">
        <f t="shared" si="14"/>
        <v>500000</v>
      </c>
      <c r="BM42" s="23">
        <f t="shared" ref="BM42:CB44" si="20">IF($G42="MILES",FLOOR(BM$5/$F42,1)*$I42,FLOOR(BM$4/$F42,1)*$I42)</f>
        <v>500000</v>
      </c>
      <c r="BN42" s="23">
        <f t="shared" si="20"/>
        <v>500000</v>
      </c>
      <c r="BO42" s="23">
        <f t="shared" si="20"/>
        <v>500000</v>
      </c>
      <c r="BP42" s="23">
        <f t="shared" si="20"/>
        <v>500000</v>
      </c>
      <c r="BQ42" s="23">
        <f t="shared" si="20"/>
        <v>500000</v>
      </c>
      <c r="BR42" s="23">
        <f t="shared" si="20"/>
        <v>500000</v>
      </c>
      <c r="BS42" s="23">
        <f t="shared" si="20"/>
        <v>500000</v>
      </c>
      <c r="BT42" s="23">
        <f t="shared" si="20"/>
        <v>500000</v>
      </c>
      <c r="BU42" s="23">
        <f t="shared" si="20"/>
        <v>500000</v>
      </c>
      <c r="BV42" s="23">
        <f t="shared" si="20"/>
        <v>500000</v>
      </c>
      <c r="BW42" s="23">
        <f t="shared" si="20"/>
        <v>500000</v>
      </c>
      <c r="BX42" s="23">
        <f t="shared" si="20"/>
        <v>500000</v>
      </c>
      <c r="BY42" s="23">
        <f t="shared" si="20"/>
        <v>500000</v>
      </c>
      <c r="BZ42" s="23">
        <f t="shared" si="20"/>
        <v>500000</v>
      </c>
      <c r="CA42" s="23">
        <f t="shared" si="20"/>
        <v>500000</v>
      </c>
      <c r="CB42" s="23">
        <f t="shared" si="20"/>
        <v>500000</v>
      </c>
      <c r="CC42" s="23">
        <f t="shared" si="18"/>
        <v>1000000</v>
      </c>
      <c r="CD42" s="23">
        <f t="shared" si="18"/>
        <v>1000000</v>
      </c>
      <c r="CE42" s="23">
        <f t="shared" si="18"/>
        <v>1000000</v>
      </c>
      <c r="CF42" s="23">
        <f t="shared" si="18"/>
        <v>1000000</v>
      </c>
    </row>
    <row r="43" spans="1:84" ht="21.95" customHeight="1">
      <c r="A43" s="32" t="s">
        <v>138</v>
      </c>
      <c r="B43" s="19">
        <v>100</v>
      </c>
      <c r="C43" s="32">
        <v>4</v>
      </c>
      <c r="D43" s="32">
        <v>850000</v>
      </c>
      <c r="E43" s="32">
        <v>0</v>
      </c>
      <c r="F43" s="32">
        <v>50000</v>
      </c>
      <c r="G43" s="32" t="s">
        <v>101</v>
      </c>
      <c r="H43" s="32">
        <v>3400000</v>
      </c>
      <c r="I43" s="41">
        <f t="shared" si="4"/>
        <v>3400000</v>
      </c>
      <c r="J43" s="23">
        <f t="shared" si="5"/>
        <v>0</v>
      </c>
      <c r="M43" s="23">
        <f t="shared" ref="M43:AB44" si="21">IF($G43="MILES",FLOOR(M$5/$F43,1)*$I43,FLOOR(M$4/$F43,1)*$I43)</f>
        <v>0</v>
      </c>
      <c r="N43" s="23">
        <f t="shared" si="21"/>
        <v>0</v>
      </c>
      <c r="O43" s="23">
        <f t="shared" si="21"/>
        <v>0</v>
      </c>
      <c r="P43" s="23">
        <f t="shared" si="21"/>
        <v>0</v>
      </c>
      <c r="Q43" s="23">
        <f t="shared" si="21"/>
        <v>0</v>
      </c>
      <c r="R43" s="23">
        <f t="shared" si="21"/>
        <v>0</v>
      </c>
      <c r="S43" s="23">
        <f t="shared" si="21"/>
        <v>0</v>
      </c>
      <c r="T43" s="23">
        <f t="shared" si="21"/>
        <v>0</v>
      </c>
      <c r="U43" s="23">
        <f t="shared" si="21"/>
        <v>0</v>
      </c>
      <c r="V43" s="23">
        <f t="shared" si="21"/>
        <v>0</v>
      </c>
      <c r="W43" s="23">
        <f t="shared" si="21"/>
        <v>0</v>
      </c>
      <c r="X43" s="23">
        <f t="shared" si="21"/>
        <v>0</v>
      </c>
      <c r="Y43" s="23">
        <f t="shared" si="21"/>
        <v>0</v>
      </c>
      <c r="Z43" s="23">
        <f t="shared" si="21"/>
        <v>0</v>
      </c>
      <c r="AA43" s="23">
        <f t="shared" si="21"/>
        <v>3400000</v>
      </c>
      <c r="AB43" s="23">
        <f t="shared" si="21"/>
        <v>3400000</v>
      </c>
      <c r="AC43" s="23">
        <f t="shared" si="19"/>
        <v>3400000</v>
      </c>
      <c r="AD43" s="23">
        <f t="shared" si="19"/>
        <v>3400000</v>
      </c>
      <c r="AE43" s="23">
        <f t="shared" si="19"/>
        <v>3400000</v>
      </c>
      <c r="AF43" s="23">
        <f t="shared" si="19"/>
        <v>3400000</v>
      </c>
      <c r="AG43" s="23">
        <f t="shared" si="19"/>
        <v>3400000</v>
      </c>
      <c r="AH43" s="23">
        <f t="shared" si="19"/>
        <v>3400000</v>
      </c>
      <c r="AI43" s="23">
        <f t="shared" si="19"/>
        <v>3400000</v>
      </c>
      <c r="AJ43" s="23">
        <f t="shared" si="19"/>
        <v>3400000</v>
      </c>
      <c r="AK43" s="23">
        <f t="shared" si="19"/>
        <v>3400000</v>
      </c>
      <c r="AL43" s="23">
        <f t="shared" si="19"/>
        <v>3400000</v>
      </c>
      <c r="AM43" s="23">
        <f t="shared" si="19"/>
        <v>3400000</v>
      </c>
      <c r="AN43" s="23">
        <f t="shared" si="19"/>
        <v>3400000</v>
      </c>
      <c r="AO43" s="23">
        <f t="shared" si="19"/>
        <v>6800000</v>
      </c>
      <c r="AP43" s="23">
        <f t="shared" si="19"/>
        <v>6800000</v>
      </c>
      <c r="AQ43" s="23">
        <f t="shared" si="19"/>
        <v>6800000</v>
      </c>
      <c r="AR43" s="23">
        <f t="shared" si="16"/>
        <v>6800000</v>
      </c>
      <c r="AS43" s="23">
        <f t="shared" si="16"/>
        <v>6800000</v>
      </c>
      <c r="AT43" s="23">
        <f t="shared" si="16"/>
        <v>6800000</v>
      </c>
      <c r="AU43" s="23">
        <f t="shared" si="16"/>
        <v>6800000</v>
      </c>
      <c r="AV43" s="23">
        <f t="shared" si="16"/>
        <v>6800000</v>
      </c>
      <c r="AW43" s="23">
        <f t="shared" si="16"/>
        <v>6800000</v>
      </c>
      <c r="AX43" s="23">
        <f t="shared" si="16"/>
        <v>6800000</v>
      </c>
      <c r="AY43" s="23">
        <f t="shared" si="16"/>
        <v>6800000</v>
      </c>
      <c r="AZ43" s="23">
        <f t="shared" si="16"/>
        <v>6800000</v>
      </c>
      <c r="BA43" s="23">
        <f t="shared" si="16"/>
        <v>6800000</v>
      </c>
      <c r="BB43" s="23">
        <f t="shared" si="16"/>
        <v>6800000</v>
      </c>
      <c r="BC43" s="23">
        <f t="shared" si="16"/>
        <v>10200000</v>
      </c>
      <c r="BD43" s="23">
        <f t="shared" si="14"/>
        <v>10200000</v>
      </c>
      <c r="BE43" s="23">
        <f t="shared" si="14"/>
        <v>10200000</v>
      </c>
      <c r="BF43" s="23">
        <f t="shared" si="14"/>
        <v>10200000</v>
      </c>
      <c r="BG43" s="23">
        <f t="shared" si="14"/>
        <v>10200000</v>
      </c>
      <c r="BH43" s="23">
        <f t="shared" si="14"/>
        <v>10200000</v>
      </c>
      <c r="BI43" s="23">
        <f t="shared" si="14"/>
        <v>10200000</v>
      </c>
      <c r="BJ43" s="23">
        <f t="shared" si="14"/>
        <v>10200000</v>
      </c>
      <c r="BK43" s="23">
        <f t="shared" si="14"/>
        <v>10200000</v>
      </c>
      <c r="BL43" s="23">
        <f t="shared" si="14"/>
        <v>10200000</v>
      </c>
      <c r="BM43" s="23">
        <f t="shared" si="20"/>
        <v>10200000</v>
      </c>
      <c r="BN43" s="23">
        <f t="shared" si="20"/>
        <v>10200000</v>
      </c>
      <c r="BO43" s="23">
        <f t="shared" si="20"/>
        <v>10200000</v>
      </c>
      <c r="BP43" s="23">
        <f t="shared" si="20"/>
        <v>10200000</v>
      </c>
      <c r="BQ43" s="23">
        <f t="shared" si="20"/>
        <v>10200000</v>
      </c>
      <c r="BR43" s="23">
        <f t="shared" si="20"/>
        <v>13600000</v>
      </c>
      <c r="BS43" s="23">
        <f t="shared" si="20"/>
        <v>13600000</v>
      </c>
      <c r="BT43" s="23">
        <f t="shared" si="20"/>
        <v>13600000</v>
      </c>
      <c r="BU43" s="23">
        <f t="shared" si="20"/>
        <v>13600000</v>
      </c>
      <c r="BV43" s="23">
        <f t="shared" si="20"/>
        <v>13600000</v>
      </c>
      <c r="BW43" s="23">
        <f t="shared" si="20"/>
        <v>13600000</v>
      </c>
      <c r="BX43" s="23">
        <f t="shared" si="20"/>
        <v>13600000</v>
      </c>
      <c r="BY43" s="23">
        <f t="shared" si="20"/>
        <v>13600000</v>
      </c>
      <c r="BZ43" s="23">
        <f t="shared" si="20"/>
        <v>13600000</v>
      </c>
      <c r="CA43" s="23">
        <f t="shared" si="20"/>
        <v>13600000</v>
      </c>
      <c r="CB43" s="23">
        <f t="shared" si="20"/>
        <v>13600000</v>
      </c>
      <c r="CC43" s="23">
        <f t="shared" si="18"/>
        <v>13600000</v>
      </c>
      <c r="CD43" s="23">
        <f t="shared" si="18"/>
        <v>13600000</v>
      </c>
      <c r="CE43" s="23">
        <f t="shared" si="18"/>
        <v>13600000</v>
      </c>
      <c r="CF43" s="23">
        <f t="shared" si="18"/>
        <v>17000000</v>
      </c>
    </row>
    <row r="44" spans="1:84" ht="21.95" customHeight="1">
      <c r="A44" s="32" t="s">
        <v>139</v>
      </c>
      <c r="B44" s="19">
        <v>100</v>
      </c>
      <c r="C44" s="32">
        <v>1</v>
      </c>
      <c r="D44" s="32">
        <v>1100000</v>
      </c>
      <c r="E44" s="32">
        <v>0</v>
      </c>
      <c r="F44" s="32">
        <v>13</v>
      </c>
      <c r="G44" s="32" t="s">
        <v>140</v>
      </c>
      <c r="H44" s="32">
        <v>1100000</v>
      </c>
      <c r="I44" s="41">
        <f t="shared" si="4"/>
        <v>1100000</v>
      </c>
      <c r="J44" s="23">
        <f t="shared" si="5"/>
        <v>0</v>
      </c>
      <c r="M44" s="23">
        <f t="shared" si="21"/>
        <v>0</v>
      </c>
      <c r="N44" s="23">
        <f t="shared" si="21"/>
        <v>0</v>
      </c>
      <c r="O44" s="23">
        <f t="shared" si="21"/>
        <v>0</v>
      </c>
      <c r="P44" s="23">
        <f t="shared" si="21"/>
        <v>0</v>
      </c>
      <c r="Q44" s="23">
        <f t="shared" si="21"/>
        <v>0</v>
      </c>
      <c r="R44" s="23">
        <f t="shared" si="21"/>
        <v>0</v>
      </c>
      <c r="S44" s="23">
        <f t="shared" si="21"/>
        <v>0</v>
      </c>
      <c r="T44" s="23">
        <f t="shared" si="21"/>
        <v>0</v>
      </c>
      <c r="U44" s="23">
        <f t="shared" si="21"/>
        <v>0</v>
      </c>
      <c r="V44" s="23">
        <f t="shared" si="21"/>
        <v>0</v>
      </c>
      <c r="W44" s="23">
        <f t="shared" si="21"/>
        <v>0</v>
      </c>
      <c r="X44" s="23">
        <f t="shared" si="21"/>
        <v>0</v>
      </c>
      <c r="Y44" s="23">
        <f t="shared" si="21"/>
        <v>1100000</v>
      </c>
      <c r="Z44" s="23">
        <f t="shared" si="21"/>
        <v>1100000</v>
      </c>
      <c r="AA44" s="23">
        <f t="shared" si="21"/>
        <v>1100000</v>
      </c>
      <c r="AB44" s="23">
        <f t="shared" si="21"/>
        <v>1100000</v>
      </c>
      <c r="AC44" s="23">
        <f t="shared" si="19"/>
        <v>1100000</v>
      </c>
      <c r="AD44" s="23">
        <f t="shared" si="19"/>
        <v>1100000</v>
      </c>
      <c r="AE44" s="23">
        <f t="shared" si="19"/>
        <v>1100000</v>
      </c>
      <c r="AF44" s="23">
        <f t="shared" si="19"/>
        <v>1100000</v>
      </c>
      <c r="AG44" s="23">
        <f t="shared" si="19"/>
        <v>1100000</v>
      </c>
      <c r="AH44" s="23">
        <f t="shared" si="19"/>
        <v>1100000</v>
      </c>
      <c r="AI44" s="23">
        <f t="shared" si="19"/>
        <v>1100000</v>
      </c>
      <c r="AJ44" s="23">
        <f t="shared" si="19"/>
        <v>1100000</v>
      </c>
      <c r="AK44" s="23">
        <f t="shared" si="19"/>
        <v>1100000</v>
      </c>
      <c r="AL44" s="23">
        <f t="shared" si="19"/>
        <v>2200000</v>
      </c>
      <c r="AM44" s="23">
        <f t="shared" si="19"/>
        <v>2200000</v>
      </c>
      <c r="AN44" s="23">
        <f t="shared" si="19"/>
        <v>2200000</v>
      </c>
      <c r="AO44" s="23">
        <f t="shared" si="19"/>
        <v>2200000</v>
      </c>
      <c r="AP44" s="23">
        <f t="shared" si="19"/>
        <v>2200000</v>
      </c>
      <c r="AQ44" s="23">
        <f t="shared" si="19"/>
        <v>2200000</v>
      </c>
      <c r="AR44" s="23">
        <f t="shared" si="16"/>
        <v>2200000</v>
      </c>
      <c r="AS44" s="23">
        <f t="shared" si="16"/>
        <v>2200000</v>
      </c>
      <c r="AT44" s="23">
        <f t="shared" si="16"/>
        <v>2200000</v>
      </c>
      <c r="AU44" s="23">
        <f t="shared" si="16"/>
        <v>2200000</v>
      </c>
      <c r="AV44" s="23">
        <f t="shared" si="16"/>
        <v>2200000</v>
      </c>
      <c r="AW44" s="23">
        <f t="shared" si="16"/>
        <v>2200000</v>
      </c>
      <c r="AX44" s="23">
        <f t="shared" si="16"/>
        <v>2200000</v>
      </c>
      <c r="AY44" s="23">
        <f t="shared" si="16"/>
        <v>3300000</v>
      </c>
      <c r="AZ44" s="23">
        <f t="shared" si="16"/>
        <v>3300000</v>
      </c>
      <c r="BA44" s="23">
        <f t="shared" si="16"/>
        <v>3300000</v>
      </c>
      <c r="BB44" s="23">
        <f t="shared" si="16"/>
        <v>3300000</v>
      </c>
      <c r="BC44" s="23">
        <f t="shared" si="16"/>
        <v>3300000</v>
      </c>
      <c r="BD44" s="23">
        <f t="shared" si="14"/>
        <v>3300000</v>
      </c>
      <c r="BE44" s="23">
        <f t="shared" si="14"/>
        <v>3300000</v>
      </c>
      <c r="BF44" s="23">
        <f t="shared" si="14"/>
        <v>3300000</v>
      </c>
      <c r="BG44" s="23">
        <f t="shared" si="14"/>
        <v>3300000</v>
      </c>
      <c r="BH44" s="23">
        <f t="shared" si="14"/>
        <v>3300000</v>
      </c>
      <c r="BI44" s="23">
        <f t="shared" si="14"/>
        <v>3300000</v>
      </c>
      <c r="BJ44" s="23">
        <f t="shared" si="14"/>
        <v>3300000</v>
      </c>
      <c r="BK44" s="23">
        <f t="shared" si="14"/>
        <v>3300000</v>
      </c>
      <c r="BL44" s="23">
        <f t="shared" si="14"/>
        <v>4400000</v>
      </c>
      <c r="BM44" s="23">
        <f t="shared" si="20"/>
        <v>4400000</v>
      </c>
      <c r="BN44" s="23">
        <f t="shared" si="20"/>
        <v>4400000</v>
      </c>
      <c r="BO44" s="23">
        <f t="shared" si="20"/>
        <v>4400000</v>
      </c>
      <c r="BP44" s="23">
        <f t="shared" si="20"/>
        <v>4400000</v>
      </c>
      <c r="BQ44" s="23">
        <f t="shared" si="20"/>
        <v>4400000</v>
      </c>
      <c r="BR44" s="23">
        <f t="shared" si="20"/>
        <v>4400000</v>
      </c>
      <c r="BS44" s="23">
        <f t="shared" si="20"/>
        <v>4400000</v>
      </c>
      <c r="BT44" s="23">
        <f t="shared" si="20"/>
        <v>4400000</v>
      </c>
      <c r="BU44" s="23">
        <f t="shared" si="20"/>
        <v>4400000</v>
      </c>
      <c r="BV44" s="23">
        <f t="shared" si="20"/>
        <v>4400000</v>
      </c>
      <c r="BW44" s="23">
        <f t="shared" si="20"/>
        <v>4400000</v>
      </c>
      <c r="BX44" s="23">
        <f t="shared" si="20"/>
        <v>4400000</v>
      </c>
      <c r="BY44" s="23">
        <f t="shared" si="20"/>
        <v>5500000</v>
      </c>
      <c r="BZ44" s="23">
        <f t="shared" si="20"/>
        <v>5500000</v>
      </c>
      <c r="CA44" s="23">
        <f t="shared" si="20"/>
        <v>5500000</v>
      </c>
      <c r="CB44" s="23">
        <f t="shared" si="20"/>
        <v>5500000</v>
      </c>
      <c r="CC44" s="23">
        <f t="shared" si="18"/>
        <v>5500000</v>
      </c>
      <c r="CD44" s="23">
        <f t="shared" si="18"/>
        <v>5500000</v>
      </c>
      <c r="CE44" s="23">
        <f t="shared" si="18"/>
        <v>5500000</v>
      </c>
      <c r="CF44" s="23">
        <f t="shared" si="18"/>
        <v>5500000</v>
      </c>
    </row>
    <row r="45" spans="1:84" ht="21.95" customHeight="1">
      <c r="L45" t="s">
        <v>141</v>
      </c>
      <c r="M45" s="23">
        <f>SUM(M6:M44)</f>
        <v>0</v>
      </c>
      <c r="N45" s="23">
        <f t="shared" ref="N45:BY45" si="22">SUM(N6:N44)</f>
        <v>0</v>
      </c>
      <c r="O45" s="23">
        <f t="shared" si="22"/>
        <v>723600</v>
      </c>
      <c r="P45" s="23">
        <f t="shared" si="22"/>
        <v>723600</v>
      </c>
      <c r="Q45" s="23">
        <f t="shared" si="22"/>
        <v>723600</v>
      </c>
      <c r="R45" s="23">
        <f t="shared" si="22"/>
        <v>2180200</v>
      </c>
      <c r="S45" s="23">
        <f t="shared" si="22"/>
        <v>2180200</v>
      </c>
      <c r="T45" s="23">
        <f t="shared" si="22"/>
        <v>2630200</v>
      </c>
      <c r="U45" s="23">
        <f t="shared" si="22"/>
        <v>3353800</v>
      </c>
      <c r="V45" s="23">
        <f t="shared" si="22"/>
        <v>3353800</v>
      </c>
      <c r="W45" s="23">
        <f t="shared" si="22"/>
        <v>3353800</v>
      </c>
      <c r="X45" s="23">
        <f t="shared" si="22"/>
        <v>6591900</v>
      </c>
      <c r="Y45" s="23">
        <f t="shared" si="22"/>
        <v>7691900</v>
      </c>
      <c r="Z45" s="23">
        <f t="shared" si="22"/>
        <v>7691900</v>
      </c>
      <c r="AA45" s="23">
        <f t="shared" si="22"/>
        <v>13313500</v>
      </c>
      <c r="AB45" s="23">
        <f t="shared" si="22"/>
        <v>13313500</v>
      </c>
      <c r="AC45" s="23">
        <f t="shared" si="22"/>
        <v>13313500</v>
      </c>
      <c r="AD45" s="23">
        <f t="shared" si="22"/>
        <v>14770100</v>
      </c>
      <c r="AE45" s="23">
        <f t="shared" si="22"/>
        <v>14770100</v>
      </c>
      <c r="AF45" s="23">
        <f t="shared" si="22"/>
        <v>15493700</v>
      </c>
      <c r="AG45" s="23">
        <f t="shared" si="22"/>
        <v>15493700</v>
      </c>
      <c r="AH45" s="23">
        <f t="shared" si="22"/>
        <v>15943700</v>
      </c>
      <c r="AI45" s="23">
        <f t="shared" si="22"/>
        <v>19711800</v>
      </c>
      <c r="AJ45" s="23">
        <f t="shared" si="22"/>
        <v>19711800</v>
      </c>
      <c r="AK45" s="23">
        <f t="shared" si="22"/>
        <v>19711800</v>
      </c>
      <c r="AL45" s="23">
        <f t="shared" si="22"/>
        <v>21535400</v>
      </c>
      <c r="AM45" s="23">
        <f t="shared" si="22"/>
        <v>21535400</v>
      </c>
      <c r="AN45" s="23">
        <f t="shared" si="22"/>
        <v>21535400</v>
      </c>
      <c r="AO45" s="23">
        <f t="shared" si="22"/>
        <v>30460000</v>
      </c>
      <c r="AP45" s="23">
        <f t="shared" si="22"/>
        <v>30460000</v>
      </c>
      <c r="AQ45" s="23">
        <f t="shared" si="22"/>
        <v>30460000</v>
      </c>
      <c r="AR45" s="23">
        <f t="shared" si="22"/>
        <v>31183600</v>
      </c>
      <c r="AS45" s="23">
        <f t="shared" si="22"/>
        <v>31183600</v>
      </c>
      <c r="AT45" s="23">
        <f t="shared" si="22"/>
        <v>31183600</v>
      </c>
      <c r="AU45" s="23">
        <f t="shared" si="22"/>
        <v>40843200</v>
      </c>
      <c r="AV45" s="23">
        <f t="shared" si="22"/>
        <v>41293200</v>
      </c>
      <c r="AW45" s="23">
        <f t="shared" si="22"/>
        <v>41293200</v>
      </c>
      <c r="AX45" s="23">
        <f t="shared" si="22"/>
        <v>42016800</v>
      </c>
      <c r="AY45" s="23">
        <f t="shared" si="22"/>
        <v>43116800</v>
      </c>
      <c r="AZ45" s="23">
        <f t="shared" si="22"/>
        <v>44573400</v>
      </c>
      <c r="BA45" s="23">
        <f t="shared" si="22"/>
        <v>44573400</v>
      </c>
      <c r="BB45" s="23">
        <f t="shared" si="22"/>
        <v>44573400</v>
      </c>
      <c r="BC45" s="23">
        <f t="shared" si="22"/>
        <v>50195000</v>
      </c>
      <c r="BD45" s="23">
        <f t="shared" si="22"/>
        <v>50195000</v>
      </c>
      <c r="BE45" s="23">
        <f t="shared" si="22"/>
        <v>50195000</v>
      </c>
      <c r="BF45" s="23">
        <f t="shared" si="22"/>
        <v>53963100</v>
      </c>
      <c r="BG45" s="23">
        <f t="shared" si="22"/>
        <v>53963100</v>
      </c>
      <c r="BH45" s="23">
        <f t="shared" si="22"/>
        <v>53963100</v>
      </c>
      <c r="BI45" s="23">
        <f t="shared" si="22"/>
        <v>54686700</v>
      </c>
      <c r="BJ45" s="23">
        <f t="shared" si="22"/>
        <v>55136700</v>
      </c>
      <c r="BK45" s="23">
        <f t="shared" si="22"/>
        <v>55136700</v>
      </c>
      <c r="BL45" s="23">
        <f t="shared" si="22"/>
        <v>57693300</v>
      </c>
      <c r="BM45" s="23">
        <f t="shared" si="22"/>
        <v>57693300</v>
      </c>
      <c r="BN45" s="23">
        <f t="shared" si="22"/>
        <v>57693300</v>
      </c>
      <c r="BO45" s="23">
        <f t="shared" si="22"/>
        <v>58416900</v>
      </c>
      <c r="BP45" s="23">
        <f t="shared" si="22"/>
        <v>58416900</v>
      </c>
      <c r="BQ45" s="23">
        <f t="shared" si="22"/>
        <v>58416900</v>
      </c>
      <c r="BR45" s="23">
        <f t="shared" si="22"/>
        <v>75766000</v>
      </c>
      <c r="BS45" s="23">
        <f t="shared" si="22"/>
        <v>75766000</v>
      </c>
      <c r="BT45" s="23">
        <f t="shared" si="22"/>
        <v>76489600</v>
      </c>
      <c r="BU45" s="23">
        <f t="shared" si="22"/>
        <v>76489600</v>
      </c>
      <c r="BV45" s="23">
        <f t="shared" si="22"/>
        <v>76489600</v>
      </c>
      <c r="BW45" s="23">
        <f t="shared" si="22"/>
        <v>77946200</v>
      </c>
      <c r="BX45" s="23">
        <f t="shared" si="22"/>
        <v>77946200</v>
      </c>
      <c r="BY45" s="23">
        <f t="shared" si="22"/>
        <v>79496200</v>
      </c>
      <c r="BZ45" s="23">
        <f t="shared" ref="BZ45:CF45" si="23">SUM(BZ6:BZ44)</f>
        <v>80219800</v>
      </c>
      <c r="CA45" s="23">
        <f t="shared" si="23"/>
        <v>80219800</v>
      </c>
      <c r="CB45" s="23">
        <f t="shared" si="23"/>
        <v>80219800</v>
      </c>
      <c r="CC45" s="23">
        <f t="shared" si="23"/>
        <v>90409400</v>
      </c>
      <c r="CD45" s="23">
        <f t="shared" si="23"/>
        <v>90409400</v>
      </c>
      <c r="CE45" s="23">
        <f t="shared" si="23"/>
        <v>90409400</v>
      </c>
      <c r="CF45" s="23">
        <f t="shared" si="23"/>
        <v>96031000</v>
      </c>
    </row>
    <row r="46" spans="1:84" ht="21.95" customHeight="1">
      <c r="M46" s="23"/>
    </row>
    <row r="47" spans="1:84" ht="21.95" customHeight="1"/>
    <row r="48" spans="1:84" ht="21.95" customHeight="1">
      <c r="A48" t="s">
        <v>142</v>
      </c>
      <c r="B48" s="36">
        <v>12</v>
      </c>
      <c r="C48" s="37">
        <v>24</v>
      </c>
      <c r="D48" s="36">
        <v>36</v>
      </c>
      <c r="E48" s="37">
        <v>48</v>
      </c>
      <c r="F48" s="36">
        <v>60</v>
      </c>
      <c r="G48" s="37">
        <v>72</v>
      </c>
      <c r="H48" s="36">
        <v>84</v>
      </c>
      <c r="I48" s="37">
        <v>96</v>
      </c>
      <c r="L48" s="38" t="s">
        <v>90</v>
      </c>
      <c r="M48" s="39">
        <v>1</v>
      </c>
      <c r="N48" s="39">
        <v>2</v>
      </c>
      <c r="O48" s="39">
        <v>3</v>
      </c>
      <c r="P48" s="39">
        <v>4</v>
      </c>
      <c r="Q48" s="39">
        <v>5</v>
      </c>
      <c r="R48" s="39">
        <v>6</v>
      </c>
      <c r="S48" s="39">
        <v>7</v>
      </c>
      <c r="T48" s="39">
        <v>8</v>
      </c>
      <c r="U48" s="39">
        <v>9</v>
      </c>
      <c r="V48" s="39">
        <v>10</v>
      </c>
      <c r="W48" s="39">
        <v>11</v>
      </c>
      <c r="X48" s="39">
        <v>12</v>
      </c>
      <c r="Y48" s="39">
        <v>13</v>
      </c>
      <c r="Z48" s="39">
        <v>14</v>
      </c>
      <c r="AA48" s="39">
        <v>15</v>
      </c>
      <c r="AB48" s="39">
        <v>16</v>
      </c>
      <c r="AC48" s="39">
        <v>17</v>
      </c>
      <c r="AD48" s="39">
        <v>18</v>
      </c>
      <c r="AE48" s="39">
        <v>19</v>
      </c>
      <c r="AF48" s="39">
        <v>20</v>
      </c>
      <c r="AG48" s="39">
        <v>21</v>
      </c>
      <c r="AH48" s="39">
        <v>22</v>
      </c>
      <c r="AI48" s="39">
        <v>23</v>
      </c>
      <c r="AJ48" s="39">
        <v>24</v>
      </c>
      <c r="AK48" s="39">
        <v>25</v>
      </c>
      <c r="AL48" s="39">
        <v>26</v>
      </c>
      <c r="AM48" s="39">
        <v>27</v>
      </c>
      <c r="AN48" s="39">
        <v>28</v>
      </c>
      <c r="AO48" s="39">
        <v>29</v>
      </c>
      <c r="AP48" s="39">
        <v>30</v>
      </c>
      <c r="AQ48" s="39">
        <v>31</v>
      </c>
      <c r="AR48" s="39">
        <v>32</v>
      </c>
      <c r="AS48" s="39">
        <v>33</v>
      </c>
      <c r="AT48" s="39">
        <v>34</v>
      </c>
      <c r="AU48" s="39">
        <v>35</v>
      </c>
      <c r="AV48" s="39">
        <v>36</v>
      </c>
      <c r="AW48" s="39">
        <v>37</v>
      </c>
      <c r="AX48" s="39">
        <v>38</v>
      </c>
      <c r="AY48" s="39">
        <v>39</v>
      </c>
      <c r="AZ48" s="39">
        <v>40</v>
      </c>
      <c r="BA48" s="39">
        <v>41</v>
      </c>
      <c r="BB48" s="39">
        <v>42</v>
      </c>
      <c r="BC48" s="39">
        <v>43</v>
      </c>
      <c r="BD48" s="39">
        <v>44</v>
      </c>
      <c r="BE48" s="39">
        <v>45</v>
      </c>
      <c r="BF48" s="39">
        <v>46</v>
      </c>
      <c r="BG48" s="39">
        <v>47</v>
      </c>
      <c r="BH48" s="39">
        <v>48</v>
      </c>
      <c r="BI48" s="39">
        <v>49</v>
      </c>
      <c r="BJ48" s="39">
        <v>50</v>
      </c>
      <c r="BK48" s="39">
        <v>51</v>
      </c>
      <c r="BL48" s="39">
        <v>52</v>
      </c>
      <c r="BM48" s="39">
        <v>53</v>
      </c>
      <c r="BN48" s="39">
        <v>54</v>
      </c>
      <c r="BO48" s="39">
        <v>55</v>
      </c>
      <c r="BP48" s="39">
        <v>56</v>
      </c>
      <c r="BQ48" s="39">
        <v>57</v>
      </c>
      <c r="BR48" s="39">
        <v>58</v>
      </c>
      <c r="BS48" s="39">
        <v>59</v>
      </c>
      <c r="BT48" s="39">
        <v>60</v>
      </c>
      <c r="BU48" s="39">
        <v>61</v>
      </c>
      <c r="BV48" s="39">
        <v>62</v>
      </c>
      <c r="BW48" s="39">
        <v>63</v>
      </c>
      <c r="BX48" s="39">
        <v>64</v>
      </c>
      <c r="BY48" s="39">
        <v>65</v>
      </c>
      <c r="BZ48" s="39">
        <v>66</v>
      </c>
      <c r="CA48" s="39">
        <v>67</v>
      </c>
      <c r="CB48" s="39">
        <v>68</v>
      </c>
      <c r="CC48" s="39">
        <v>69</v>
      </c>
      <c r="CD48" s="39">
        <v>70</v>
      </c>
      <c r="CE48" s="39">
        <v>71</v>
      </c>
      <c r="CF48" s="39">
        <v>72</v>
      </c>
    </row>
    <row r="49" spans="1:84" ht="21.95" customHeight="1">
      <c r="A49" t="s">
        <v>143</v>
      </c>
      <c r="B49" s="19">
        <f>X51</f>
        <v>6591900</v>
      </c>
      <c r="C49" s="32">
        <f>AJ51</f>
        <v>20367795</v>
      </c>
      <c r="D49" s="32">
        <f>AV51</f>
        <v>44161288.5</v>
      </c>
      <c r="E49" s="32">
        <f>BH51</f>
        <v>58828281.487500012</v>
      </c>
      <c r="F49" s="32">
        <f>BT51</f>
        <v>86209383.028125018</v>
      </c>
      <c r="G49" s="23">
        <f>CF51</f>
        <v>111149711.55356252</v>
      </c>
      <c r="L49" s="42" t="s">
        <v>144</v>
      </c>
      <c r="M49" s="43">
        <f>M45</f>
        <v>0</v>
      </c>
      <c r="N49" s="43">
        <f>N45-M45</f>
        <v>0</v>
      </c>
      <c r="O49" s="43">
        <f t="shared" ref="O49:BZ49" si="24">O45-N45</f>
        <v>723600</v>
      </c>
      <c r="P49" s="43">
        <f t="shared" si="24"/>
        <v>0</v>
      </c>
      <c r="Q49" s="43">
        <f t="shared" si="24"/>
        <v>0</v>
      </c>
      <c r="R49" s="43">
        <f t="shared" si="24"/>
        <v>1456600</v>
      </c>
      <c r="S49" s="43">
        <f t="shared" si="24"/>
        <v>0</v>
      </c>
      <c r="T49" s="43">
        <f t="shared" si="24"/>
        <v>450000</v>
      </c>
      <c r="U49" s="43">
        <f t="shared" si="24"/>
        <v>723600</v>
      </c>
      <c r="V49" s="43">
        <f t="shared" si="24"/>
        <v>0</v>
      </c>
      <c r="W49" s="43">
        <f t="shared" si="24"/>
        <v>0</v>
      </c>
      <c r="X49" s="43">
        <f t="shared" si="24"/>
        <v>3238100</v>
      </c>
      <c r="Y49" s="43">
        <f t="shared" si="24"/>
        <v>1100000</v>
      </c>
      <c r="Z49" s="43">
        <f t="shared" si="24"/>
        <v>0</v>
      </c>
      <c r="AA49" s="43">
        <f t="shared" si="24"/>
        <v>5621600</v>
      </c>
      <c r="AB49" s="43">
        <f t="shared" si="24"/>
        <v>0</v>
      </c>
      <c r="AC49" s="43">
        <f t="shared" si="24"/>
        <v>0</v>
      </c>
      <c r="AD49" s="43">
        <f t="shared" si="24"/>
        <v>1456600</v>
      </c>
      <c r="AE49" s="43">
        <f t="shared" si="24"/>
        <v>0</v>
      </c>
      <c r="AF49" s="43">
        <f t="shared" si="24"/>
        <v>723600</v>
      </c>
      <c r="AG49" s="43">
        <f t="shared" si="24"/>
        <v>0</v>
      </c>
      <c r="AH49" s="43">
        <f t="shared" si="24"/>
        <v>450000</v>
      </c>
      <c r="AI49" s="43">
        <f t="shared" si="24"/>
        <v>3768100</v>
      </c>
      <c r="AJ49" s="43">
        <f t="shared" si="24"/>
        <v>0</v>
      </c>
      <c r="AK49" s="43">
        <f t="shared" si="24"/>
        <v>0</v>
      </c>
      <c r="AL49" s="43">
        <f t="shared" si="24"/>
        <v>1823600</v>
      </c>
      <c r="AM49" s="43">
        <f t="shared" si="24"/>
        <v>0</v>
      </c>
      <c r="AN49" s="43">
        <f t="shared" si="24"/>
        <v>0</v>
      </c>
      <c r="AO49" s="43">
        <f t="shared" si="24"/>
        <v>8924600</v>
      </c>
      <c r="AP49" s="43">
        <f t="shared" si="24"/>
        <v>0</v>
      </c>
      <c r="AQ49" s="43">
        <f t="shared" si="24"/>
        <v>0</v>
      </c>
      <c r="AR49" s="43">
        <f t="shared" si="24"/>
        <v>723600</v>
      </c>
      <c r="AS49" s="43">
        <f t="shared" si="24"/>
        <v>0</v>
      </c>
      <c r="AT49" s="43">
        <f t="shared" si="24"/>
        <v>0</v>
      </c>
      <c r="AU49" s="43">
        <f t="shared" si="24"/>
        <v>9659600</v>
      </c>
      <c r="AV49" s="43">
        <f t="shared" si="24"/>
        <v>450000</v>
      </c>
      <c r="AW49" s="43">
        <f t="shared" si="24"/>
        <v>0</v>
      </c>
      <c r="AX49" s="43">
        <f t="shared" si="24"/>
        <v>723600</v>
      </c>
      <c r="AY49" s="43">
        <f t="shared" si="24"/>
        <v>1100000</v>
      </c>
      <c r="AZ49" s="43">
        <f t="shared" si="24"/>
        <v>1456600</v>
      </c>
      <c r="BA49" s="43">
        <f t="shared" si="24"/>
        <v>0</v>
      </c>
      <c r="BB49" s="43">
        <f t="shared" si="24"/>
        <v>0</v>
      </c>
      <c r="BC49" s="43">
        <f t="shared" si="24"/>
        <v>5621600</v>
      </c>
      <c r="BD49" s="43">
        <f t="shared" si="24"/>
        <v>0</v>
      </c>
      <c r="BE49" s="43">
        <f t="shared" si="24"/>
        <v>0</v>
      </c>
      <c r="BF49" s="43">
        <f t="shared" si="24"/>
        <v>3768100</v>
      </c>
      <c r="BG49" s="43">
        <f t="shared" si="24"/>
        <v>0</v>
      </c>
      <c r="BH49" s="43">
        <f t="shared" si="24"/>
        <v>0</v>
      </c>
      <c r="BI49" s="43">
        <f t="shared" si="24"/>
        <v>723600</v>
      </c>
      <c r="BJ49" s="43">
        <f t="shared" si="24"/>
        <v>450000</v>
      </c>
      <c r="BK49" s="43">
        <f t="shared" si="24"/>
        <v>0</v>
      </c>
      <c r="BL49" s="43">
        <f t="shared" si="24"/>
        <v>2556600</v>
      </c>
      <c r="BM49" s="43">
        <f t="shared" si="24"/>
        <v>0</v>
      </c>
      <c r="BN49" s="43">
        <f t="shared" si="24"/>
        <v>0</v>
      </c>
      <c r="BO49" s="43">
        <f t="shared" si="24"/>
        <v>723600</v>
      </c>
      <c r="BP49" s="43">
        <f t="shared" si="24"/>
        <v>0</v>
      </c>
      <c r="BQ49" s="43">
        <f t="shared" si="24"/>
        <v>0</v>
      </c>
      <c r="BR49" s="43">
        <f t="shared" si="24"/>
        <v>17349100</v>
      </c>
      <c r="BS49" s="43">
        <f t="shared" si="24"/>
        <v>0</v>
      </c>
      <c r="BT49" s="43">
        <f t="shared" si="24"/>
        <v>723600</v>
      </c>
      <c r="BU49" s="43">
        <f t="shared" si="24"/>
        <v>0</v>
      </c>
      <c r="BV49" s="43">
        <f t="shared" si="24"/>
        <v>0</v>
      </c>
      <c r="BW49" s="43">
        <f t="shared" si="24"/>
        <v>1456600</v>
      </c>
      <c r="BX49" s="43">
        <f t="shared" si="24"/>
        <v>0</v>
      </c>
      <c r="BY49" s="43">
        <f t="shared" si="24"/>
        <v>1550000</v>
      </c>
      <c r="BZ49" s="43">
        <f t="shared" si="24"/>
        <v>723600</v>
      </c>
      <c r="CA49" s="43">
        <f t="shared" ref="CA49:CF49" si="25">CA45-BZ45</f>
        <v>0</v>
      </c>
      <c r="CB49" s="43">
        <f t="shared" si="25"/>
        <v>0</v>
      </c>
      <c r="CC49" s="43">
        <f t="shared" si="25"/>
        <v>10189600</v>
      </c>
      <c r="CD49" s="43">
        <f t="shared" si="25"/>
        <v>0</v>
      </c>
      <c r="CE49" s="43">
        <f t="shared" si="25"/>
        <v>0</v>
      </c>
      <c r="CF49" s="43">
        <f t="shared" si="25"/>
        <v>5621600</v>
      </c>
    </row>
    <row r="50" spans="1:84" ht="21.95" customHeight="1">
      <c r="A50" t="s">
        <v>145</v>
      </c>
      <c r="B50" s="19">
        <f>B49/B48</f>
        <v>549325</v>
      </c>
      <c r="C50" s="19">
        <f t="shared" ref="C50:G50" si="26">C49/C48</f>
        <v>848658.125</v>
      </c>
      <c r="D50" s="19">
        <f t="shared" si="26"/>
        <v>1226702.4583333333</v>
      </c>
      <c r="E50" s="19">
        <f t="shared" si="26"/>
        <v>1225589.1976562503</v>
      </c>
      <c r="F50" s="19">
        <f t="shared" si="26"/>
        <v>1436823.0504687503</v>
      </c>
      <c r="G50" s="19">
        <f t="shared" si="26"/>
        <v>1543745.9937994794</v>
      </c>
      <c r="L50" s="42" t="s">
        <v>146</v>
      </c>
      <c r="M50" s="43">
        <f>M49*$M$53</f>
        <v>0</v>
      </c>
      <c r="N50" s="43">
        <f t="shared" ref="N50:W50" si="27">N49*$M$53</f>
        <v>0</v>
      </c>
      <c r="O50" s="43">
        <f t="shared" si="27"/>
        <v>723600</v>
      </c>
      <c r="P50" s="43">
        <f t="shared" si="27"/>
        <v>0</v>
      </c>
      <c r="Q50" s="43">
        <f t="shared" si="27"/>
        <v>0</v>
      </c>
      <c r="R50" s="43">
        <f t="shared" si="27"/>
        <v>1456600</v>
      </c>
      <c r="S50" s="43">
        <f t="shared" si="27"/>
        <v>0</v>
      </c>
      <c r="T50" s="43">
        <f t="shared" si="27"/>
        <v>450000</v>
      </c>
      <c r="U50" s="43">
        <f t="shared" si="27"/>
        <v>723600</v>
      </c>
      <c r="V50" s="43">
        <f t="shared" si="27"/>
        <v>0</v>
      </c>
      <c r="W50" s="43">
        <f t="shared" si="27"/>
        <v>0</v>
      </c>
      <c r="X50" s="43">
        <f t="shared" ref="X50" si="28">X49*$M$53</f>
        <v>3238100</v>
      </c>
      <c r="Y50" s="43">
        <f>Y49*$X$53</f>
        <v>1155000</v>
      </c>
      <c r="Z50" s="43">
        <f t="shared" ref="Z50:AJ50" si="29">Z49*$X$53</f>
        <v>0</v>
      </c>
      <c r="AA50" s="43">
        <f t="shared" si="29"/>
        <v>5902680</v>
      </c>
      <c r="AB50" s="43">
        <f t="shared" si="29"/>
        <v>0</v>
      </c>
      <c r="AC50" s="43">
        <f t="shared" si="29"/>
        <v>0</v>
      </c>
      <c r="AD50" s="43">
        <f t="shared" si="29"/>
        <v>1529430</v>
      </c>
      <c r="AE50" s="43">
        <f t="shared" si="29"/>
        <v>0</v>
      </c>
      <c r="AF50" s="43">
        <f t="shared" si="29"/>
        <v>759780</v>
      </c>
      <c r="AG50" s="43">
        <f t="shared" si="29"/>
        <v>0</v>
      </c>
      <c r="AH50" s="43">
        <f t="shared" si="29"/>
        <v>472500</v>
      </c>
      <c r="AI50" s="43">
        <f t="shared" si="29"/>
        <v>3956505</v>
      </c>
      <c r="AJ50" s="43">
        <f t="shared" si="29"/>
        <v>0</v>
      </c>
      <c r="AK50" s="43">
        <f>AK49*$AJ$53</f>
        <v>0</v>
      </c>
      <c r="AL50" s="43">
        <f t="shared" ref="AL50:AV50" si="30">AL49*$AJ$53</f>
        <v>2010519</v>
      </c>
      <c r="AM50" s="43">
        <f t="shared" si="30"/>
        <v>0</v>
      </c>
      <c r="AN50" s="43">
        <f t="shared" si="30"/>
        <v>0</v>
      </c>
      <c r="AO50" s="43">
        <f t="shared" si="30"/>
        <v>9839371.5</v>
      </c>
      <c r="AP50" s="43">
        <f t="shared" si="30"/>
        <v>0</v>
      </c>
      <c r="AQ50" s="43">
        <f t="shared" si="30"/>
        <v>0</v>
      </c>
      <c r="AR50" s="43">
        <f t="shared" si="30"/>
        <v>797769</v>
      </c>
      <c r="AS50" s="43">
        <f t="shared" si="30"/>
        <v>0</v>
      </c>
      <c r="AT50" s="43">
        <f t="shared" si="30"/>
        <v>0</v>
      </c>
      <c r="AU50" s="43">
        <f t="shared" si="30"/>
        <v>10649709</v>
      </c>
      <c r="AV50" s="43">
        <f t="shared" si="30"/>
        <v>496125</v>
      </c>
      <c r="AW50" s="43">
        <f>AW49*$AV$53</f>
        <v>0</v>
      </c>
      <c r="AX50" s="43">
        <f t="shared" ref="AX50:BH50" si="31">AX49*$AV$53</f>
        <v>837657.45000000007</v>
      </c>
      <c r="AY50" s="43">
        <f t="shared" si="31"/>
        <v>1273387.5000000002</v>
      </c>
      <c r="AZ50" s="43">
        <f t="shared" si="31"/>
        <v>1686196.5750000002</v>
      </c>
      <c r="BA50" s="43">
        <f t="shared" si="31"/>
        <v>0</v>
      </c>
      <c r="BB50" s="43">
        <f t="shared" si="31"/>
        <v>0</v>
      </c>
      <c r="BC50" s="43">
        <f t="shared" si="31"/>
        <v>6507704.7000000011</v>
      </c>
      <c r="BD50" s="43">
        <f t="shared" si="31"/>
        <v>0</v>
      </c>
      <c r="BE50" s="43">
        <f t="shared" si="31"/>
        <v>0</v>
      </c>
      <c r="BF50" s="43">
        <f t="shared" si="31"/>
        <v>4362046.7625000002</v>
      </c>
      <c r="BG50" s="43">
        <f t="shared" si="31"/>
        <v>0</v>
      </c>
      <c r="BH50" s="43">
        <f t="shared" si="31"/>
        <v>0</v>
      </c>
      <c r="BI50" s="43">
        <f>BI49*$BH$53</f>
        <v>879540.32250000001</v>
      </c>
      <c r="BJ50" s="43">
        <f>BJ49*$BH$53</f>
        <v>546977.8125</v>
      </c>
      <c r="BK50" s="43">
        <f t="shared" ref="BK50:BT50" si="32">BK49*$BH$53</f>
        <v>0</v>
      </c>
      <c r="BL50" s="43">
        <f t="shared" si="32"/>
        <v>3107563.2787500001</v>
      </c>
      <c r="BM50" s="43">
        <f t="shared" si="32"/>
        <v>0</v>
      </c>
      <c r="BN50" s="43">
        <f t="shared" si="32"/>
        <v>0</v>
      </c>
      <c r="BO50" s="43">
        <f t="shared" si="32"/>
        <v>879540.32250000001</v>
      </c>
      <c r="BP50" s="43">
        <f t="shared" si="32"/>
        <v>0</v>
      </c>
      <c r="BQ50" s="43">
        <f t="shared" si="32"/>
        <v>0</v>
      </c>
      <c r="BR50" s="43">
        <f t="shared" si="32"/>
        <v>21087939.481874999</v>
      </c>
      <c r="BS50" s="43">
        <f t="shared" si="32"/>
        <v>0</v>
      </c>
      <c r="BT50" s="43">
        <f t="shared" si="32"/>
        <v>879540.32250000001</v>
      </c>
      <c r="BU50" s="43">
        <f>BU49*$BT$53</f>
        <v>0</v>
      </c>
      <c r="BV50" s="43">
        <f t="shared" ref="BV50:CF50" si="33">BV49*$BT$53</f>
        <v>0</v>
      </c>
      <c r="BW50" s="43">
        <f t="shared" si="33"/>
        <v>1859031.7239375003</v>
      </c>
      <c r="BX50" s="43">
        <f t="shared" si="33"/>
        <v>0</v>
      </c>
      <c r="BY50" s="43">
        <f t="shared" si="33"/>
        <v>1978236.4218750002</v>
      </c>
      <c r="BZ50" s="43">
        <f t="shared" si="33"/>
        <v>923517.33862500009</v>
      </c>
      <c r="CA50" s="43">
        <f t="shared" si="33"/>
        <v>0</v>
      </c>
      <c r="CB50" s="43">
        <f t="shared" si="33"/>
        <v>0</v>
      </c>
      <c r="CC50" s="43">
        <f t="shared" si="33"/>
        <v>13004798.609250002</v>
      </c>
      <c r="CD50" s="43">
        <f t="shared" si="33"/>
        <v>0</v>
      </c>
      <c r="CE50" s="43">
        <f t="shared" si="33"/>
        <v>0</v>
      </c>
      <c r="CF50" s="43">
        <f t="shared" si="33"/>
        <v>7174744.4317500005</v>
      </c>
    </row>
    <row r="51" spans="1:84" ht="21.95" customHeight="1">
      <c r="L51" s="42" t="s">
        <v>143</v>
      </c>
      <c r="M51" s="44">
        <f>M50</f>
        <v>0</v>
      </c>
      <c r="N51" s="44">
        <f>N50+M51</f>
        <v>0</v>
      </c>
      <c r="O51" s="44">
        <f t="shared" ref="O51:BZ51" si="34">O50+N51</f>
        <v>723600</v>
      </c>
      <c r="P51" s="44">
        <f t="shared" si="34"/>
        <v>723600</v>
      </c>
      <c r="Q51" s="44">
        <f t="shared" si="34"/>
        <v>723600</v>
      </c>
      <c r="R51" s="44">
        <f t="shared" si="34"/>
        <v>2180200</v>
      </c>
      <c r="S51" s="44">
        <f t="shared" si="34"/>
        <v>2180200</v>
      </c>
      <c r="T51" s="44">
        <f t="shared" si="34"/>
        <v>2630200</v>
      </c>
      <c r="U51" s="44">
        <f t="shared" si="34"/>
        <v>3353800</v>
      </c>
      <c r="V51" s="44">
        <f t="shared" si="34"/>
        <v>3353800</v>
      </c>
      <c r="W51" s="44">
        <f t="shared" si="34"/>
        <v>3353800</v>
      </c>
      <c r="X51" s="44">
        <f t="shared" si="34"/>
        <v>6591900</v>
      </c>
      <c r="Y51" s="44">
        <f t="shared" si="34"/>
        <v>7746900</v>
      </c>
      <c r="Z51" s="44">
        <f t="shared" si="34"/>
        <v>7746900</v>
      </c>
      <c r="AA51" s="44">
        <f t="shared" si="34"/>
        <v>13649580</v>
      </c>
      <c r="AB51" s="44">
        <f t="shared" si="34"/>
        <v>13649580</v>
      </c>
      <c r="AC51" s="44">
        <f t="shared" si="34"/>
        <v>13649580</v>
      </c>
      <c r="AD51" s="44">
        <f t="shared" si="34"/>
        <v>15179010</v>
      </c>
      <c r="AE51" s="44">
        <f t="shared" si="34"/>
        <v>15179010</v>
      </c>
      <c r="AF51" s="44">
        <f t="shared" si="34"/>
        <v>15938790</v>
      </c>
      <c r="AG51" s="44">
        <f t="shared" si="34"/>
        <v>15938790</v>
      </c>
      <c r="AH51" s="44">
        <f t="shared" si="34"/>
        <v>16411290</v>
      </c>
      <c r="AI51" s="44">
        <f t="shared" si="34"/>
        <v>20367795</v>
      </c>
      <c r="AJ51" s="44">
        <f t="shared" si="34"/>
        <v>20367795</v>
      </c>
      <c r="AK51" s="44">
        <f t="shared" si="34"/>
        <v>20367795</v>
      </c>
      <c r="AL51" s="44">
        <f t="shared" si="34"/>
        <v>22378314</v>
      </c>
      <c r="AM51" s="44">
        <f t="shared" si="34"/>
        <v>22378314</v>
      </c>
      <c r="AN51" s="44">
        <f t="shared" si="34"/>
        <v>22378314</v>
      </c>
      <c r="AO51" s="44">
        <f t="shared" si="34"/>
        <v>32217685.5</v>
      </c>
      <c r="AP51" s="44">
        <f t="shared" si="34"/>
        <v>32217685.5</v>
      </c>
      <c r="AQ51" s="44">
        <f t="shared" si="34"/>
        <v>32217685.5</v>
      </c>
      <c r="AR51" s="44">
        <f t="shared" si="34"/>
        <v>33015454.5</v>
      </c>
      <c r="AS51" s="44">
        <f t="shared" si="34"/>
        <v>33015454.5</v>
      </c>
      <c r="AT51" s="44">
        <f t="shared" si="34"/>
        <v>33015454.5</v>
      </c>
      <c r="AU51" s="44">
        <f t="shared" si="34"/>
        <v>43665163.5</v>
      </c>
      <c r="AV51" s="44">
        <f t="shared" si="34"/>
        <v>44161288.5</v>
      </c>
      <c r="AW51" s="44">
        <f t="shared" si="34"/>
        <v>44161288.5</v>
      </c>
      <c r="AX51" s="44">
        <f t="shared" si="34"/>
        <v>44998945.950000003</v>
      </c>
      <c r="AY51" s="44">
        <f t="shared" si="34"/>
        <v>46272333.450000003</v>
      </c>
      <c r="AZ51" s="44">
        <f t="shared" si="34"/>
        <v>47958530.025000006</v>
      </c>
      <c r="BA51" s="44">
        <f t="shared" si="34"/>
        <v>47958530.025000006</v>
      </c>
      <c r="BB51" s="44">
        <f t="shared" si="34"/>
        <v>47958530.025000006</v>
      </c>
      <c r="BC51" s="44">
        <f t="shared" si="34"/>
        <v>54466234.725000009</v>
      </c>
      <c r="BD51" s="44">
        <f t="shared" si="34"/>
        <v>54466234.725000009</v>
      </c>
      <c r="BE51" s="44">
        <f t="shared" si="34"/>
        <v>54466234.725000009</v>
      </c>
      <c r="BF51" s="44">
        <f t="shared" si="34"/>
        <v>58828281.487500012</v>
      </c>
      <c r="BG51" s="44">
        <f t="shared" si="34"/>
        <v>58828281.487500012</v>
      </c>
      <c r="BH51" s="44">
        <f t="shared" si="34"/>
        <v>58828281.487500012</v>
      </c>
      <c r="BI51" s="44">
        <f t="shared" si="34"/>
        <v>59707821.81000001</v>
      </c>
      <c r="BJ51" s="44">
        <f t="shared" si="34"/>
        <v>60254799.62250001</v>
      </c>
      <c r="BK51" s="44">
        <f t="shared" si="34"/>
        <v>60254799.62250001</v>
      </c>
      <c r="BL51" s="44">
        <f t="shared" si="34"/>
        <v>63362362.901250012</v>
      </c>
      <c r="BM51" s="44">
        <f t="shared" si="34"/>
        <v>63362362.901250012</v>
      </c>
      <c r="BN51" s="44">
        <f t="shared" si="34"/>
        <v>63362362.901250012</v>
      </c>
      <c r="BO51" s="44">
        <f t="shared" si="34"/>
        <v>64241903.22375001</v>
      </c>
      <c r="BP51" s="44">
        <f t="shared" si="34"/>
        <v>64241903.22375001</v>
      </c>
      <c r="BQ51" s="44">
        <f t="shared" si="34"/>
        <v>64241903.22375001</v>
      </c>
      <c r="BR51" s="44">
        <f t="shared" si="34"/>
        <v>85329842.705625013</v>
      </c>
      <c r="BS51" s="44">
        <f t="shared" si="34"/>
        <v>85329842.705625013</v>
      </c>
      <c r="BT51" s="44">
        <f t="shared" si="34"/>
        <v>86209383.028125018</v>
      </c>
      <c r="BU51" s="44">
        <f t="shared" si="34"/>
        <v>86209383.028125018</v>
      </c>
      <c r="BV51" s="44">
        <f t="shared" si="34"/>
        <v>86209383.028125018</v>
      </c>
      <c r="BW51" s="44">
        <f t="shared" si="34"/>
        <v>88068414.752062514</v>
      </c>
      <c r="BX51" s="44">
        <f t="shared" si="34"/>
        <v>88068414.752062514</v>
      </c>
      <c r="BY51" s="44">
        <f t="shared" si="34"/>
        <v>90046651.173937514</v>
      </c>
      <c r="BZ51" s="44">
        <f t="shared" si="34"/>
        <v>90970168.512562513</v>
      </c>
      <c r="CA51" s="44">
        <f t="shared" ref="CA51:CF51" si="35">CA50+BZ51</f>
        <v>90970168.512562513</v>
      </c>
      <c r="CB51" s="44">
        <f t="shared" si="35"/>
        <v>90970168.512562513</v>
      </c>
      <c r="CC51" s="44">
        <f t="shared" si="35"/>
        <v>103974967.12181252</v>
      </c>
      <c r="CD51" s="44">
        <f t="shared" si="35"/>
        <v>103974967.12181252</v>
      </c>
      <c r="CE51" s="44">
        <f t="shared" si="35"/>
        <v>103974967.12181252</v>
      </c>
      <c r="CF51" s="44">
        <f t="shared" si="35"/>
        <v>111149711.55356252</v>
      </c>
    </row>
    <row r="52" spans="1:84" ht="21.95" customHeight="1">
      <c r="L52" s="42" t="s">
        <v>147</v>
      </c>
      <c r="M52" s="45">
        <f>M51/M4</f>
        <v>0</v>
      </c>
      <c r="N52" s="45">
        <f t="shared" ref="N52:BY52" si="36">N51/N4</f>
        <v>0</v>
      </c>
      <c r="O52" s="45">
        <f t="shared" si="36"/>
        <v>241200</v>
      </c>
      <c r="P52" s="45">
        <f t="shared" si="36"/>
        <v>180900</v>
      </c>
      <c r="Q52" s="45">
        <f t="shared" si="36"/>
        <v>144720</v>
      </c>
      <c r="R52" s="45">
        <f t="shared" si="36"/>
        <v>363366.66666666669</v>
      </c>
      <c r="S52" s="45">
        <f t="shared" si="36"/>
        <v>311457.14285714284</v>
      </c>
      <c r="T52" s="45">
        <f t="shared" si="36"/>
        <v>328775</v>
      </c>
      <c r="U52" s="45">
        <f t="shared" si="36"/>
        <v>372644.44444444444</v>
      </c>
      <c r="V52" s="45">
        <f t="shared" si="36"/>
        <v>335380</v>
      </c>
      <c r="W52" s="45">
        <f t="shared" si="36"/>
        <v>304890.90909090912</v>
      </c>
      <c r="X52" s="45">
        <f t="shared" si="36"/>
        <v>549325</v>
      </c>
      <c r="Y52" s="45">
        <f t="shared" si="36"/>
        <v>595915.38461538462</v>
      </c>
      <c r="Z52" s="45">
        <f t="shared" si="36"/>
        <v>553350</v>
      </c>
      <c r="AA52" s="45">
        <f t="shared" si="36"/>
        <v>909972</v>
      </c>
      <c r="AB52" s="45">
        <f t="shared" si="36"/>
        <v>853098.75</v>
      </c>
      <c r="AC52" s="45">
        <f t="shared" si="36"/>
        <v>802916.4705882353</v>
      </c>
      <c r="AD52" s="45">
        <f t="shared" si="36"/>
        <v>843278.33333333337</v>
      </c>
      <c r="AE52" s="45">
        <f t="shared" si="36"/>
        <v>798895.26315789472</v>
      </c>
      <c r="AF52" s="45">
        <f t="shared" si="36"/>
        <v>796939.5</v>
      </c>
      <c r="AG52" s="45">
        <f t="shared" si="36"/>
        <v>758990</v>
      </c>
      <c r="AH52" s="45">
        <f t="shared" si="36"/>
        <v>745967.72727272729</v>
      </c>
      <c r="AI52" s="45">
        <f t="shared" si="36"/>
        <v>885556.30434782605</v>
      </c>
      <c r="AJ52" s="45">
        <f t="shared" si="36"/>
        <v>848658.125</v>
      </c>
      <c r="AK52" s="45">
        <f t="shared" si="36"/>
        <v>814711.8</v>
      </c>
      <c r="AL52" s="45">
        <f t="shared" si="36"/>
        <v>860704.38461538462</v>
      </c>
      <c r="AM52" s="45">
        <f t="shared" si="36"/>
        <v>828826.4444444445</v>
      </c>
      <c r="AN52" s="45">
        <f t="shared" si="36"/>
        <v>799225.5</v>
      </c>
      <c r="AO52" s="45">
        <f t="shared" si="36"/>
        <v>1110954.6724137932</v>
      </c>
      <c r="AP52" s="45">
        <f t="shared" si="36"/>
        <v>1073922.8500000001</v>
      </c>
      <c r="AQ52" s="45">
        <f t="shared" si="36"/>
        <v>1039280.1774193548</v>
      </c>
      <c r="AR52" s="45">
        <f t="shared" si="36"/>
        <v>1031732.953125</v>
      </c>
      <c r="AS52" s="45">
        <f t="shared" si="36"/>
        <v>1000468.3181818182</v>
      </c>
      <c r="AT52" s="45">
        <f t="shared" si="36"/>
        <v>971042.7794117647</v>
      </c>
      <c r="AU52" s="45">
        <f t="shared" si="36"/>
        <v>1247576.1000000001</v>
      </c>
      <c r="AV52" s="45">
        <f t="shared" si="36"/>
        <v>1226702.4583333333</v>
      </c>
      <c r="AW52" s="45">
        <f t="shared" si="36"/>
        <v>1193548.3378378379</v>
      </c>
      <c r="AX52" s="45">
        <f t="shared" si="36"/>
        <v>1184182.7881578947</v>
      </c>
      <c r="AY52" s="45">
        <f t="shared" si="36"/>
        <v>1186470.0884615385</v>
      </c>
      <c r="AZ52" s="45">
        <f t="shared" si="36"/>
        <v>1198963.2506250001</v>
      </c>
      <c r="BA52" s="45">
        <f t="shared" si="36"/>
        <v>1169720.2445121952</v>
      </c>
      <c r="BB52" s="45">
        <f t="shared" si="36"/>
        <v>1141869.7625000002</v>
      </c>
      <c r="BC52" s="45">
        <f t="shared" si="36"/>
        <v>1266656.6215116282</v>
      </c>
      <c r="BD52" s="45">
        <f t="shared" si="36"/>
        <v>1237868.9710227274</v>
      </c>
      <c r="BE52" s="45">
        <f t="shared" si="36"/>
        <v>1210360.771666667</v>
      </c>
      <c r="BF52" s="45">
        <f t="shared" si="36"/>
        <v>1278875.6845108699</v>
      </c>
      <c r="BG52" s="45">
        <f t="shared" si="36"/>
        <v>1251665.56356383</v>
      </c>
      <c r="BH52" s="45">
        <f t="shared" si="36"/>
        <v>1225589.1976562503</v>
      </c>
      <c r="BI52" s="45">
        <f t="shared" si="36"/>
        <v>1218526.9757142859</v>
      </c>
      <c r="BJ52" s="45">
        <f t="shared" si="36"/>
        <v>1205095.9924500003</v>
      </c>
      <c r="BK52" s="45">
        <f t="shared" si="36"/>
        <v>1181466.6592647061</v>
      </c>
      <c r="BL52" s="45">
        <f t="shared" si="36"/>
        <v>1218506.9788701925</v>
      </c>
      <c r="BM52" s="45">
        <f t="shared" si="36"/>
        <v>1195516.2811556605</v>
      </c>
      <c r="BN52" s="45">
        <f t="shared" si="36"/>
        <v>1173377.090763889</v>
      </c>
      <c r="BO52" s="45">
        <f t="shared" si="36"/>
        <v>1168034.6040681819</v>
      </c>
      <c r="BP52" s="45">
        <f t="shared" si="36"/>
        <v>1147176.8432812502</v>
      </c>
      <c r="BQ52" s="45">
        <f t="shared" si="36"/>
        <v>1127050.9337500001</v>
      </c>
      <c r="BR52" s="45">
        <f t="shared" si="36"/>
        <v>1471204.1845797417</v>
      </c>
      <c r="BS52" s="45">
        <f t="shared" si="36"/>
        <v>1446268.5204343223</v>
      </c>
      <c r="BT52" s="45">
        <f t="shared" si="36"/>
        <v>1436823.0504687503</v>
      </c>
      <c r="BU52" s="45">
        <f t="shared" si="36"/>
        <v>1413268.5742315578</v>
      </c>
      <c r="BV52" s="45">
        <f t="shared" si="36"/>
        <v>1390473.9198084681</v>
      </c>
      <c r="BW52" s="45">
        <f t="shared" si="36"/>
        <v>1397911.3452708335</v>
      </c>
      <c r="BX52" s="45">
        <f t="shared" si="36"/>
        <v>1376068.9805009768</v>
      </c>
      <c r="BY52" s="45">
        <f t="shared" si="36"/>
        <v>1385333.0949836541</v>
      </c>
      <c r="BZ52" s="45">
        <f t="shared" ref="BZ52:CF52" si="37">BZ51/BZ4</f>
        <v>1378335.8865539774</v>
      </c>
      <c r="CA52" s="45">
        <f t="shared" si="37"/>
        <v>1357763.7091427241</v>
      </c>
      <c r="CB52" s="45">
        <f t="shared" si="37"/>
        <v>1337796.5957729782</v>
      </c>
      <c r="CC52" s="45">
        <f t="shared" si="37"/>
        <v>1506883.5814755438</v>
      </c>
      <c r="CD52" s="45">
        <f t="shared" si="37"/>
        <v>1485356.6731687502</v>
      </c>
      <c r="CE52" s="45">
        <f t="shared" si="37"/>
        <v>1464436.1566452468</v>
      </c>
      <c r="CF52" s="45">
        <f t="shared" si="37"/>
        <v>1543745.9937994794</v>
      </c>
    </row>
    <row r="53" spans="1:84" ht="21.95" customHeight="1">
      <c r="L53" s="46" t="s">
        <v>148</v>
      </c>
      <c r="M53" s="46">
        <v>1</v>
      </c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7">
        <v>1.05</v>
      </c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7">
        <f>X53^2</f>
        <v>1.1025</v>
      </c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7">
        <f>X53^3</f>
        <v>1.1576250000000001</v>
      </c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7">
        <f>X53^4</f>
        <v>1.21550625</v>
      </c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7">
        <f>$X$53^5</f>
        <v>1.2762815625000001</v>
      </c>
      <c r="BU53" s="46"/>
      <c r="BV53" s="46"/>
      <c r="BW53" s="46"/>
      <c r="BX53" s="46"/>
      <c r="BY53" s="46"/>
      <c r="BZ53" s="46"/>
      <c r="CA53" s="46"/>
      <c r="CB53" s="46"/>
      <c r="CC53" s="46"/>
      <c r="CD53" s="47"/>
      <c r="CE53" s="46"/>
      <c r="CF53" s="46"/>
    </row>
  </sheetData>
  <mergeCells count="6">
    <mergeCell ref="BU3:CF3"/>
    <mergeCell ref="M3:X3"/>
    <mergeCell ref="Y3:AJ3"/>
    <mergeCell ref="AK3:AV3"/>
    <mergeCell ref="AW3:BH3"/>
    <mergeCell ref="BI3:BT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27"/>
  <sheetViews>
    <sheetView topLeftCell="A16" workbookViewId="0">
      <selection activeCell="I27" sqref="I27"/>
    </sheetView>
  </sheetViews>
  <sheetFormatPr defaultColWidth="9" defaultRowHeight="15"/>
  <cols>
    <col min="3" max="3" width="23.140625" customWidth="1"/>
    <col min="4" max="4" width="12.7109375" customWidth="1"/>
    <col min="5" max="5" width="14.42578125" customWidth="1"/>
    <col min="6" max="6" width="13.28515625" customWidth="1"/>
    <col min="7" max="7" width="12.7109375" customWidth="1"/>
    <col min="8" max="8" width="6.42578125" customWidth="1"/>
    <col min="9" max="9" width="14.42578125" customWidth="1"/>
    <col min="10" max="10" width="13.28515625" customWidth="1"/>
    <col min="11" max="11" width="12.28515625" customWidth="1"/>
    <col min="12" max="13" width="14.42578125" customWidth="1"/>
    <col min="16" max="16" width="11.140625" customWidth="1"/>
    <col min="18" max="18" width="12.140625" customWidth="1"/>
    <col min="19" max="19" width="12.85546875" customWidth="1"/>
    <col min="20" max="20" width="11.140625" customWidth="1"/>
    <col min="22" max="22" width="10.42578125" customWidth="1"/>
    <col min="24" max="24" width="10.42578125" customWidth="1"/>
    <col min="26" max="26" width="10.42578125" customWidth="1"/>
    <col min="27" max="27" width="16.140625" customWidth="1"/>
  </cols>
  <sheetData>
    <row r="1" spans="2:27">
      <c r="C1" t="s">
        <v>149</v>
      </c>
      <c r="D1">
        <v>2</v>
      </c>
    </row>
    <row r="2" spans="2:27">
      <c r="B2" s="17"/>
      <c r="C2" s="18"/>
    </row>
    <row r="3" spans="2:27">
      <c r="D3" t="s">
        <v>150</v>
      </c>
      <c r="E3" t="s">
        <v>41</v>
      </c>
      <c r="F3" t="s">
        <v>151</v>
      </c>
      <c r="G3" t="s">
        <v>152</v>
      </c>
      <c r="H3" t="s">
        <v>153</v>
      </c>
      <c r="I3" t="s">
        <v>154</v>
      </c>
      <c r="J3" t="s">
        <v>155</v>
      </c>
      <c r="K3" t="s">
        <v>156</v>
      </c>
      <c r="L3" t="s">
        <v>157</v>
      </c>
      <c r="M3" s="27" t="s">
        <v>158</v>
      </c>
      <c r="O3" t="s">
        <v>159</v>
      </c>
      <c r="P3" s="28" t="s">
        <v>160</v>
      </c>
      <c r="Q3" t="s">
        <v>161</v>
      </c>
      <c r="R3" s="28" t="s">
        <v>162</v>
      </c>
      <c r="S3" t="s">
        <v>163</v>
      </c>
      <c r="T3" s="28" t="s">
        <v>164</v>
      </c>
      <c r="U3" t="s">
        <v>165</v>
      </c>
      <c r="V3" s="28" t="s">
        <v>166</v>
      </c>
      <c r="W3" t="s">
        <v>167</v>
      </c>
      <c r="X3" s="28" t="s">
        <v>168</v>
      </c>
      <c r="Y3" t="s">
        <v>169</v>
      </c>
      <c r="Z3" t="s">
        <v>170</v>
      </c>
      <c r="AA3" t="s">
        <v>171</v>
      </c>
    </row>
    <row r="4" spans="2:27">
      <c r="C4" s="2" t="s">
        <v>172</v>
      </c>
      <c r="D4" s="19">
        <v>550000000</v>
      </c>
      <c r="E4" s="19">
        <v>1000000</v>
      </c>
      <c r="F4" s="19">
        <f>D4+E4</f>
        <v>551000000</v>
      </c>
      <c r="G4" s="21">
        <f t="shared" ref="G4:G9" si="0">$F$4*I4/100</f>
        <v>551000000</v>
      </c>
      <c r="H4" s="22">
        <v>1.2E-2</v>
      </c>
      <c r="I4">
        <v>100</v>
      </c>
      <c r="J4" s="23">
        <f t="shared" ref="J4:J9" si="1">G4*$H$4</f>
        <v>6612000</v>
      </c>
      <c r="K4">
        <v>1</v>
      </c>
      <c r="L4" s="23">
        <f>J4</f>
        <v>6612000</v>
      </c>
      <c r="M4" s="29">
        <f t="shared" ref="M4:M9" si="2">L4+AA4</f>
        <v>8365000</v>
      </c>
      <c r="O4" s="21">
        <f t="shared" ref="O4:O9" si="3">$D$18*$E$18*$F$18*100</f>
        <v>40000.000000000007</v>
      </c>
      <c r="P4" s="119">
        <f t="shared" ref="P4:T4" si="4">O4</f>
        <v>40000.000000000007</v>
      </c>
      <c r="Q4" s="21">
        <f t="shared" ref="Q4:Q9" si="5">$D$19*$E$19*100</f>
        <v>60000</v>
      </c>
      <c r="R4" s="31">
        <f t="shared" si="4"/>
        <v>60000</v>
      </c>
      <c r="S4" s="21">
        <f t="shared" ref="S4:S9" si="6">$E$20*G4*100</f>
        <v>275500</v>
      </c>
      <c r="T4" s="31">
        <f t="shared" si="4"/>
        <v>275500</v>
      </c>
      <c r="U4" s="21">
        <f t="shared" ref="U4:U9" si="7">G4*$E$21*100</f>
        <v>275500</v>
      </c>
      <c r="V4" s="31">
        <f t="shared" ref="V4:Z4" si="8">U4</f>
        <v>275500</v>
      </c>
      <c r="W4" s="21">
        <f t="shared" ref="W4:W9" si="9">G4*$E$22*100</f>
        <v>551000</v>
      </c>
      <c r="X4" s="31">
        <f t="shared" si="8"/>
        <v>551000</v>
      </c>
      <c r="Y4" s="21">
        <f t="shared" ref="Y4:Y9" si="10">G4*$E$23*100</f>
        <v>551000</v>
      </c>
      <c r="Z4" s="31">
        <f t="shared" si="8"/>
        <v>551000</v>
      </c>
      <c r="AA4" s="21">
        <f t="shared" ref="AA4:AA9" si="11">P4+R4+T4+V4+X4+Z4</f>
        <v>1753000</v>
      </c>
    </row>
    <row r="5" spans="2:27">
      <c r="G5" s="21">
        <f t="shared" si="0"/>
        <v>468350000</v>
      </c>
      <c r="I5">
        <v>85</v>
      </c>
      <c r="J5" s="23">
        <f t="shared" si="1"/>
        <v>5620200</v>
      </c>
      <c r="K5">
        <v>2</v>
      </c>
      <c r="L5" s="23">
        <f>SUM(J4:J5)</f>
        <v>12232200</v>
      </c>
      <c r="M5" s="29">
        <f t="shared" si="2"/>
        <v>15490250</v>
      </c>
      <c r="O5" s="21">
        <f t="shared" si="3"/>
        <v>40000.000000000007</v>
      </c>
      <c r="P5" s="119">
        <f t="shared" ref="P5:T5" si="12">O4+O5</f>
        <v>80000.000000000015</v>
      </c>
      <c r="Q5" s="21">
        <f t="shared" si="5"/>
        <v>60000</v>
      </c>
      <c r="R5" s="31">
        <f t="shared" si="12"/>
        <v>120000</v>
      </c>
      <c r="S5" s="21">
        <f t="shared" si="6"/>
        <v>234175</v>
      </c>
      <c r="T5" s="31">
        <f t="shared" si="12"/>
        <v>509675</v>
      </c>
      <c r="U5" s="21">
        <f t="shared" si="7"/>
        <v>234175</v>
      </c>
      <c r="V5" s="31">
        <f>U4+U5</f>
        <v>509675</v>
      </c>
      <c r="W5" s="21">
        <f t="shared" si="9"/>
        <v>468350</v>
      </c>
      <c r="X5" s="31">
        <f t="shared" ref="X5:Z5" si="13">W4+W5</f>
        <v>1019350</v>
      </c>
      <c r="Y5" s="21">
        <f t="shared" si="10"/>
        <v>468350</v>
      </c>
      <c r="Z5" s="31">
        <f t="shared" si="13"/>
        <v>1019350</v>
      </c>
      <c r="AA5" s="21">
        <f t="shared" si="11"/>
        <v>3258050</v>
      </c>
    </row>
    <row r="6" spans="2:27">
      <c r="G6" s="21">
        <f t="shared" si="0"/>
        <v>413250000</v>
      </c>
      <c r="I6">
        <v>75</v>
      </c>
      <c r="J6" s="23">
        <f t="shared" si="1"/>
        <v>4959000</v>
      </c>
      <c r="K6">
        <v>3</v>
      </c>
      <c r="L6" s="23">
        <f>SUM(J4:J6)</f>
        <v>17191200</v>
      </c>
      <c r="M6" s="29">
        <f t="shared" si="2"/>
        <v>21789000</v>
      </c>
      <c r="O6" s="21">
        <f t="shared" si="3"/>
        <v>40000.000000000007</v>
      </c>
      <c r="P6" s="119">
        <f t="shared" ref="P6:T6" si="14">SUM(O4:O6)</f>
        <v>120000.00000000003</v>
      </c>
      <c r="Q6" s="21">
        <f t="shared" si="5"/>
        <v>60000</v>
      </c>
      <c r="R6" s="31">
        <f t="shared" si="14"/>
        <v>180000</v>
      </c>
      <c r="S6" s="21">
        <f t="shared" si="6"/>
        <v>206625</v>
      </c>
      <c r="T6" s="31">
        <f t="shared" si="14"/>
        <v>716300</v>
      </c>
      <c r="U6" s="21">
        <f t="shared" si="7"/>
        <v>206625</v>
      </c>
      <c r="V6" s="31">
        <f t="shared" ref="V6:Z6" si="15">SUM(U4:U6)</f>
        <v>716300</v>
      </c>
      <c r="W6" s="21">
        <f t="shared" si="9"/>
        <v>413250</v>
      </c>
      <c r="X6" s="31">
        <f t="shared" si="15"/>
        <v>1432600</v>
      </c>
      <c r="Y6" s="21">
        <f t="shared" si="10"/>
        <v>413250</v>
      </c>
      <c r="Z6" s="31">
        <f t="shared" si="15"/>
        <v>1432600</v>
      </c>
      <c r="AA6" s="21">
        <f t="shared" si="11"/>
        <v>4597800</v>
      </c>
    </row>
    <row r="7" spans="2:27">
      <c r="G7" s="21">
        <f t="shared" si="0"/>
        <v>358150000</v>
      </c>
      <c r="I7">
        <v>65</v>
      </c>
      <c r="J7" s="23">
        <f t="shared" si="1"/>
        <v>4297800</v>
      </c>
      <c r="K7">
        <v>4</v>
      </c>
      <c r="L7" s="23">
        <f>SUM(J4:J7)</f>
        <v>21489000</v>
      </c>
      <c r="M7" s="29">
        <f t="shared" si="2"/>
        <v>27261250</v>
      </c>
      <c r="O7" s="21">
        <f t="shared" si="3"/>
        <v>40000.000000000007</v>
      </c>
      <c r="P7" s="119">
        <f t="shared" ref="P7:T7" si="16">SUM(O4:O7)</f>
        <v>160000.00000000003</v>
      </c>
      <c r="Q7" s="21">
        <f t="shared" si="5"/>
        <v>60000</v>
      </c>
      <c r="R7" s="31">
        <f t="shared" si="16"/>
        <v>240000</v>
      </c>
      <c r="S7" s="21">
        <f t="shared" si="6"/>
        <v>179075.00000000003</v>
      </c>
      <c r="T7" s="31">
        <f t="shared" si="16"/>
        <v>895375</v>
      </c>
      <c r="U7" s="21">
        <f t="shared" si="7"/>
        <v>179075.00000000003</v>
      </c>
      <c r="V7" s="31">
        <f t="shared" ref="V7:Z7" si="17">SUM(U4:U7)</f>
        <v>895375</v>
      </c>
      <c r="W7" s="21">
        <f t="shared" si="9"/>
        <v>358150.00000000006</v>
      </c>
      <c r="X7" s="31">
        <f t="shared" si="17"/>
        <v>1790750</v>
      </c>
      <c r="Y7" s="21">
        <f t="shared" si="10"/>
        <v>358150.00000000006</v>
      </c>
      <c r="Z7" s="31">
        <f t="shared" si="17"/>
        <v>1790750</v>
      </c>
      <c r="AA7" s="21">
        <f t="shared" si="11"/>
        <v>5772250</v>
      </c>
    </row>
    <row r="8" spans="2:27">
      <c r="G8" s="21">
        <f t="shared" si="0"/>
        <v>275500000</v>
      </c>
      <c r="I8">
        <v>50</v>
      </c>
      <c r="J8" s="23">
        <f t="shared" si="1"/>
        <v>3306000</v>
      </c>
      <c r="K8">
        <v>5</v>
      </c>
      <c r="L8" s="23">
        <f>SUM(J4:J8)</f>
        <v>24795000</v>
      </c>
      <c r="M8" s="29">
        <f t="shared" si="2"/>
        <v>31493750</v>
      </c>
      <c r="O8" s="21">
        <f t="shared" si="3"/>
        <v>40000.000000000007</v>
      </c>
      <c r="P8" s="119">
        <f t="shared" ref="P8:T8" si="18">SUM(O4:O8)</f>
        <v>200000.00000000003</v>
      </c>
      <c r="Q8" s="21">
        <f t="shared" si="5"/>
        <v>60000</v>
      </c>
      <c r="R8" s="31">
        <f t="shared" si="18"/>
        <v>300000</v>
      </c>
      <c r="S8" s="21">
        <f t="shared" si="6"/>
        <v>137750</v>
      </c>
      <c r="T8" s="31">
        <f t="shared" si="18"/>
        <v>1033125</v>
      </c>
      <c r="U8" s="21">
        <f t="shared" si="7"/>
        <v>137750</v>
      </c>
      <c r="V8" s="31">
        <f t="shared" ref="V8:Z8" si="19">SUM(U4:U8)</f>
        <v>1033125</v>
      </c>
      <c r="W8" s="21">
        <f t="shared" si="9"/>
        <v>275500</v>
      </c>
      <c r="X8" s="31">
        <f t="shared" si="19"/>
        <v>2066250</v>
      </c>
      <c r="Y8" s="21">
        <f t="shared" si="10"/>
        <v>275500</v>
      </c>
      <c r="Z8" s="31">
        <f t="shared" si="19"/>
        <v>2066250</v>
      </c>
      <c r="AA8" s="21">
        <f t="shared" si="11"/>
        <v>6698750</v>
      </c>
    </row>
    <row r="9" spans="2:27">
      <c r="G9" s="21">
        <f t="shared" si="0"/>
        <v>165300000</v>
      </c>
      <c r="I9">
        <v>30</v>
      </c>
      <c r="J9" s="23">
        <f t="shared" si="1"/>
        <v>1983600</v>
      </c>
      <c r="K9">
        <v>6</v>
      </c>
      <c r="L9" s="23">
        <f>SUM(J4:J9)</f>
        <v>26778600</v>
      </c>
      <c r="M9" s="29">
        <f t="shared" si="2"/>
        <v>34073250</v>
      </c>
      <c r="O9" s="21">
        <f t="shared" si="3"/>
        <v>40000.000000000007</v>
      </c>
      <c r="P9" s="119">
        <f t="shared" ref="P9:T9" si="20">SUM(O4:O9)</f>
        <v>240000.00000000003</v>
      </c>
      <c r="Q9" s="21">
        <f t="shared" si="5"/>
        <v>60000</v>
      </c>
      <c r="R9" s="31">
        <f t="shared" si="20"/>
        <v>360000</v>
      </c>
      <c r="S9" s="21">
        <f t="shared" si="6"/>
        <v>82650.000000000015</v>
      </c>
      <c r="T9" s="31">
        <f t="shared" si="20"/>
        <v>1115775</v>
      </c>
      <c r="U9" s="21">
        <f t="shared" si="7"/>
        <v>82650.000000000015</v>
      </c>
      <c r="V9" s="31">
        <f t="shared" ref="V9:Z9" si="21">SUM(U4:U9)</f>
        <v>1115775</v>
      </c>
      <c r="W9" s="21">
        <f t="shared" si="9"/>
        <v>165300.00000000003</v>
      </c>
      <c r="X9" s="31">
        <f t="shared" si="21"/>
        <v>2231550</v>
      </c>
      <c r="Y9" s="21">
        <f t="shared" si="10"/>
        <v>165300.00000000003</v>
      </c>
      <c r="Z9" s="31">
        <f t="shared" si="21"/>
        <v>2231550</v>
      </c>
      <c r="AA9" s="21">
        <f t="shared" si="11"/>
        <v>7294650</v>
      </c>
    </row>
    <row r="11" spans="2:27">
      <c r="C11" s="2" t="s">
        <v>173</v>
      </c>
      <c r="I11" s="120">
        <f>VLOOKUP(D1,K4:M9,3,TRUE)</f>
        <v>15490250</v>
      </c>
    </row>
    <row r="12" spans="2:27">
      <c r="C12" s="2"/>
    </row>
    <row r="13" spans="2:27">
      <c r="C13" s="2" t="s">
        <v>174</v>
      </c>
      <c r="D13" t="s">
        <v>175</v>
      </c>
      <c r="E13" t="s">
        <v>153</v>
      </c>
      <c r="F13" t="s">
        <v>176</v>
      </c>
    </row>
    <row r="14" spans="2:27">
      <c r="D14" s="19">
        <v>25000000</v>
      </c>
      <c r="E14" s="22">
        <v>1.4999999999999999E-2</v>
      </c>
      <c r="F14" s="121">
        <f>D14*E14*D1</f>
        <v>750000</v>
      </c>
      <c r="I14" s="122">
        <f>F14</f>
        <v>750000</v>
      </c>
      <c r="J14" s="21"/>
    </row>
    <row r="15" spans="2:27">
      <c r="C15" s="2" t="s">
        <v>174</v>
      </c>
      <c r="D15" t="s">
        <v>175</v>
      </c>
      <c r="E15" t="s">
        <v>153</v>
      </c>
    </row>
    <row r="16" spans="2:27">
      <c r="D16" s="19">
        <v>100000000</v>
      </c>
      <c r="E16" s="22">
        <v>0.01</v>
      </c>
      <c r="F16" s="121">
        <f>D16*E16*D1</f>
        <v>2000000</v>
      </c>
      <c r="I16" s="123">
        <f>F16</f>
        <v>2000000</v>
      </c>
    </row>
    <row r="17" spans="3:9">
      <c r="D17" s="19"/>
      <c r="E17" s="22"/>
      <c r="F17" s="121"/>
      <c r="I17" s="123"/>
    </row>
    <row r="18" spans="3:9">
      <c r="C18" s="25" t="s">
        <v>177</v>
      </c>
      <c r="D18" s="19">
        <v>10000000</v>
      </c>
      <c r="E18" s="26">
        <v>1.0000000000000001E-5</v>
      </c>
      <c r="F18" s="121">
        <v>4</v>
      </c>
      <c r="I18" s="123"/>
    </row>
    <row r="19" spans="3:9">
      <c r="C19" s="25" t="s">
        <v>178</v>
      </c>
      <c r="D19" s="19">
        <v>12000000</v>
      </c>
      <c r="E19" s="26">
        <v>5.0000000000000002E-5</v>
      </c>
      <c r="F19" s="121"/>
      <c r="I19" s="123"/>
    </row>
    <row r="20" spans="3:9">
      <c r="C20" s="25" t="s">
        <v>179</v>
      </c>
      <c r="D20" s="19"/>
      <c r="E20" s="26">
        <v>5.0000000000000004E-6</v>
      </c>
      <c r="F20" s="121"/>
      <c r="I20" s="123"/>
    </row>
    <row r="21" spans="3:9">
      <c r="C21" s="25" t="s">
        <v>180</v>
      </c>
      <c r="D21" s="19"/>
      <c r="E21" s="26">
        <v>5.0000000000000004E-6</v>
      </c>
      <c r="F21" s="121"/>
      <c r="I21" s="123"/>
    </row>
    <row r="22" spans="3:9">
      <c r="C22" s="25" t="s">
        <v>181</v>
      </c>
      <c r="D22" s="19"/>
      <c r="E22" s="26">
        <v>1.0000000000000001E-5</v>
      </c>
      <c r="F22" s="121"/>
      <c r="I22" s="123"/>
    </row>
    <row r="23" spans="3:9">
      <c r="C23" s="25" t="s">
        <v>182</v>
      </c>
      <c r="D23" s="19"/>
      <c r="E23" s="26">
        <v>1.0000000000000001E-5</v>
      </c>
      <c r="F23" s="121"/>
      <c r="I23" s="123"/>
    </row>
    <row r="24" spans="3:9">
      <c r="D24" s="19"/>
      <c r="E24" s="22"/>
      <c r="F24" s="121"/>
      <c r="I24" s="123"/>
    </row>
    <row r="25" spans="3:9">
      <c r="D25" s="19"/>
      <c r="E25" s="22"/>
      <c r="F25" s="121"/>
      <c r="I25" s="123"/>
    </row>
    <row r="27" spans="3:9">
      <c r="C27" s="2" t="s">
        <v>183</v>
      </c>
      <c r="I27" s="30">
        <f>I11+I14+I16</f>
        <v>18240250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17"/>
  <sheetViews>
    <sheetView topLeftCell="B13" workbookViewId="0">
      <selection activeCell="D7" sqref="D7"/>
    </sheetView>
  </sheetViews>
  <sheetFormatPr defaultColWidth="9" defaultRowHeight="15"/>
  <cols>
    <col min="3" max="3" width="23.140625" customWidth="1"/>
    <col min="4" max="4" width="12.7109375" customWidth="1"/>
    <col min="5" max="5" width="9.85546875" customWidth="1"/>
    <col min="6" max="6" width="13.85546875" customWidth="1"/>
    <col min="7" max="7" width="16.42578125" customWidth="1"/>
    <col min="8" max="8" width="10.42578125" customWidth="1"/>
    <col min="9" max="9" width="16" customWidth="1"/>
    <col min="10" max="10" width="13.28515625" customWidth="1"/>
    <col min="11" max="11" width="12.7109375" customWidth="1"/>
    <col min="12" max="12" width="11.42578125" customWidth="1"/>
    <col min="13" max="13" width="14.42578125" customWidth="1"/>
    <col min="14" max="14" width="13.28515625" customWidth="1"/>
    <col min="15" max="15" width="12.28515625" customWidth="1"/>
    <col min="16" max="16" width="14.42578125" customWidth="1"/>
  </cols>
  <sheetData>
    <row r="1" spans="2:16">
      <c r="C1" t="s">
        <v>149</v>
      </c>
      <c r="D1">
        <v>2</v>
      </c>
    </row>
    <row r="2" spans="2:16">
      <c r="B2" s="17"/>
      <c r="C2" s="18"/>
    </row>
    <row r="3" spans="2:16">
      <c r="D3" t="s">
        <v>150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 t="s">
        <v>151</v>
      </c>
    </row>
    <row r="4" spans="2:16">
      <c r="C4" s="2" t="s">
        <v>189</v>
      </c>
      <c r="D4" s="19">
        <v>550000000</v>
      </c>
      <c r="E4" s="19">
        <v>1000000</v>
      </c>
      <c r="F4" s="19">
        <v>800000</v>
      </c>
      <c r="G4" s="19">
        <v>100000</v>
      </c>
      <c r="H4" s="19">
        <v>1000000</v>
      </c>
      <c r="I4" s="19">
        <v>100000</v>
      </c>
      <c r="J4" s="19">
        <f>D4-E4+F4-G4+H4-I4</f>
        <v>550600000</v>
      </c>
      <c r="K4" s="21"/>
      <c r="L4" s="22"/>
      <c r="N4" s="23"/>
      <c r="P4" s="23"/>
    </row>
    <row r="5" spans="2:16">
      <c r="C5" s="2"/>
    </row>
    <row r="6" spans="2:16">
      <c r="C6" s="2" t="s">
        <v>190</v>
      </c>
      <c r="K6" t="s">
        <v>153</v>
      </c>
      <c r="L6" t="s">
        <v>191</v>
      </c>
      <c r="M6" t="s">
        <v>192</v>
      </c>
    </row>
    <row r="7" spans="2:16">
      <c r="C7" s="2"/>
      <c r="D7" s="19"/>
      <c r="E7" s="19"/>
      <c r="F7" s="19"/>
      <c r="G7" s="19"/>
      <c r="H7" s="19"/>
      <c r="I7" s="19"/>
      <c r="J7" s="19"/>
      <c r="K7" s="22">
        <v>1.2E-2</v>
      </c>
      <c r="L7" s="21">
        <f>J4*K7</f>
        <v>6607200</v>
      </c>
      <c r="M7" s="24">
        <f>L7*D1</f>
        <v>13214400</v>
      </c>
    </row>
    <row r="8" spans="2:16">
      <c r="L8" s="21"/>
    </row>
    <row r="9" spans="2:16">
      <c r="C9" s="2" t="s">
        <v>193</v>
      </c>
      <c r="D9" s="19"/>
      <c r="E9" s="19"/>
      <c r="F9" s="19"/>
      <c r="G9" s="19"/>
      <c r="H9" s="19"/>
      <c r="I9" s="19"/>
      <c r="J9" s="19"/>
      <c r="K9" s="22">
        <v>2.3E-2</v>
      </c>
      <c r="L9" s="21">
        <f>K9*J4</f>
        <v>12663800</v>
      </c>
      <c r="M9" s="24">
        <f>L9*D1</f>
        <v>25327600</v>
      </c>
    </row>
    <row r="12" spans="2:16">
      <c r="D12" s="19"/>
      <c r="E12" s="19"/>
      <c r="F12" s="19"/>
      <c r="G12" s="19"/>
      <c r="H12" s="19"/>
      <c r="I12" s="19"/>
      <c r="J12" s="19"/>
    </row>
    <row r="13" spans="2:16" s="16" customFormat="1"/>
    <row r="14" spans="2:16">
      <c r="C14" s="2"/>
      <c r="D14" s="19"/>
      <c r="E14" s="19"/>
      <c r="F14" s="19"/>
      <c r="G14" s="19"/>
      <c r="H14" s="19"/>
      <c r="I14" s="19"/>
      <c r="J14" s="19"/>
      <c r="K14" s="22"/>
      <c r="L14" s="23"/>
      <c r="M14" s="23"/>
    </row>
    <row r="16" spans="2:16">
      <c r="C16" s="20"/>
      <c r="M16" s="23"/>
    </row>
    <row r="17" spans="12:13">
      <c r="L17" s="23"/>
      <c r="M17" s="2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workbookViewId="0">
      <selection activeCell="C15" sqref="C15"/>
    </sheetView>
  </sheetViews>
  <sheetFormatPr defaultColWidth="9" defaultRowHeight="15"/>
  <cols>
    <col min="2" max="2" width="18.42578125" customWidth="1"/>
    <col min="3" max="3" width="25" customWidth="1"/>
    <col min="4" max="4" width="18.5703125" customWidth="1"/>
    <col min="5" max="5" width="11.85546875" customWidth="1"/>
    <col min="6" max="6" width="19" customWidth="1"/>
    <col min="7" max="7" width="17.28515625" style="6" customWidth="1"/>
    <col min="8" max="8" width="22" customWidth="1"/>
    <col min="9" max="9" width="29.42578125" customWidth="1"/>
  </cols>
  <sheetData>
    <row r="1" spans="1:9" ht="14.1" customHeight="1">
      <c r="A1" s="2" t="s">
        <v>194</v>
      </c>
      <c r="B1" s="2"/>
    </row>
    <row r="2" spans="1:9" s="2" customFormat="1">
      <c r="A2" s="2" t="s">
        <v>195</v>
      </c>
      <c r="B2" s="2" t="s">
        <v>196</v>
      </c>
      <c r="C2" s="2" t="s">
        <v>197</v>
      </c>
      <c r="D2" s="2" t="s">
        <v>198</v>
      </c>
      <c r="G2" s="7" t="s">
        <v>195</v>
      </c>
      <c r="H2" s="2" t="s">
        <v>197</v>
      </c>
      <c r="I2" s="2" t="s">
        <v>198</v>
      </c>
    </row>
    <row r="3" spans="1:9">
      <c r="A3">
        <v>1</v>
      </c>
      <c r="B3" s="8">
        <v>45114</v>
      </c>
      <c r="C3" s="8">
        <v>45145</v>
      </c>
      <c r="D3" s="9">
        <v>27250000</v>
      </c>
      <c r="G3" s="6">
        <v>1</v>
      </c>
      <c r="H3" s="8">
        <v>45168</v>
      </c>
      <c r="I3" s="11">
        <f>D3/30*23</f>
        <v>20891666.666666668</v>
      </c>
    </row>
    <row r="4" spans="1:9">
      <c r="A4">
        <v>2</v>
      </c>
      <c r="B4" s="10">
        <v>45145</v>
      </c>
      <c r="C4" s="10">
        <v>45170</v>
      </c>
      <c r="D4" s="9">
        <f>D3/30*E4</f>
        <v>22708333.333333336</v>
      </c>
      <c r="E4">
        <f>C4-B4</f>
        <v>25</v>
      </c>
      <c r="F4">
        <f>C4-B4</f>
        <v>25</v>
      </c>
      <c r="G4" s="6">
        <v>2</v>
      </c>
      <c r="H4" s="8">
        <v>45199</v>
      </c>
      <c r="I4" s="11">
        <f>D3</f>
        <v>27250000</v>
      </c>
    </row>
    <row r="5" spans="1:9">
      <c r="A5">
        <v>3</v>
      </c>
      <c r="B5" s="8">
        <v>45170</v>
      </c>
      <c r="C5" s="8">
        <v>45200</v>
      </c>
      <c r="D5" s="9">
        <v>27250000</v>
      </c>
      <c r="G5" s="6">
        <v>3</v>
      </c>
      <c r="H5" s="8">
        <v>45229</v>
      </c>
      <c r="I5" s="11">
        <f t="shared" ref="I5:I14" si="0">D4</f>
        <v>22708333.333333336</v>
      </c>
    </row>
    <row r="6" spans="1:9">
      <c r="A6">
        <v>4</v>
      </c>
      <c r="B6" s="8">
        <v>45200</v>
      </c>
      <c r="C6" s="8">
        <v>45231</v>
      </c>
      <c r="D6" s="9">
        <v>27250000</v>
      </c>
      <c r="G6" s="6">
        <v>4</v>
      </c>
      <c r="H6" s="8">
        <v>45260</v>
      </c>
      <c r="I6" s="11">
        <f t="shared" si="0"/>
        <v>27250000</v>
      </c>
    </row>
    <row r="7" spans="1:9">
      <c r="A7">
        <v>5</v>
      </c>
      <c r="B7" s="8">
        <v>45231</v>
      </c>
      <c r="C7" s="8">
        <v>45261</v>
      </c>
      <c r="D7" s="9">
        <v>27250000</v>
      </c>
      <c r="G7" s="6">
        <v>5</v>
      </c>
      <c r="H7" s="8">
        <v>45290</v>
      </c>
      <c r="I7" s="11">
        <v>13625000</v>
      </c>
    </row>
    <row r="8" spans="1:9">
      <c r="A8">
        <v>6</v>
      </c>
      <c r="B8" s="8">
        <v>45261</v>
      </c>
      <c r="C8" s="8">
        <v>45292</v>
      </c>
      <c r="D8" s="9">
        <v>27250000</v>
      </c>
      <c r="G8" s="6">
        <v>6</v>
      </c>
      <c r="H8" s="8">
        <v>45321</v>
      </c>
      <c r="I8" s="11">
        <f t="shared" si="0"/>
        <v>27250000</v>
      </c>
    </row>
    <row r="9" spans="1:9">
      <c r="A9">
        <v>7</v>
      </c>
      <c r="B9" s="8">
        <v>45292</v>
      </c>
      <c r="C9" s="8">
        <v>45323</v>
      </c>
      <c r="D9" s="9">
        <v>27250000</v>
      </c>
      <c r="G9" s="6">
        <v>7</v>
      </c>
      <c r="H9" s="8">
        <v>45351</v>
      </c>
      <c r="I9" s="11">
        <f t="shared" si="0"/>
        <v>27250000</v>
      </c>
    </row>
    <row r="10" spans="1:9">
      <c r="A10">
        <v>8</v>
      </c>
      <c r="B10" s="8">
        <v>45323</v>
      </c>
      <c r="C10" s="8">
        <v>45352</v>
      </c>
      <c r="D10" s="9">
        <v>27250000</v>
      </c>
      <c r="G10" s="6">
        <v>8</v>
      </c>
      <c r="H10" s="8">
        <v>45381</v>
      </c>
      <c r="I10" s="11">
        <f t="shared" si="0"/>
        <v>27250000</v>
      </c>
    </row>
    <row r="11" spans="1:9">
      <c r="A11">
        <v>9</v>
      </c>
      <c r="B11" s="8">
        <v>45352</v>
      </c>
      <c r="C11" s="8">
        <v>45383</v>
      </c>
      <c r="D11" s="9">
        <v>27250000</v>
      </c>
      <c r="G11" s="6">
        <v>9</v>
      </c>
      <c r="H11" s="8">
        <v>45412</v>
      </c>
      <c r="I11" s="11">
        <f t="shared" si="0"/>
        <v>27250000</v>
      </c>
    </row>
    <row r="12" spans="1:9">
      <c r="A12">
        <v>10</v>
      </c>
      <c r="B12" s="8">
        <v>45383</v>
      </c>
      <c r="C12" s="8">
        <v>45413</v>
      </c>
      <c r="D12" s="9">
        <v>27250000</v>
      </c>
      <c r="G12" s="6">
        <v>10</v>
      </c>
      <c r="H12" s="8">
        <v>45442</v>
      </c>
      <c r="I12" s="11">
        <f t="shared" si="0"/>
        <v>27250000</v>
      </c>
    </row>
    <row r="13" spans="1:9">
      <c r="A13">
        <v>11</v>
      </c>
      <c r="B13" s="8">
        <v>45413</v>
      </c>
      <c r="C13" s="8">
        <v>45444</v>
      </c>
      <c r="D13" s="9">
        <v>27250000</v>
      </c>
      <c r="G13" s="6">
        <v>11</v>
      </c>
      <c r="H13" s="8">
        <v>45473</v>
      </c>
      <c r="I13" s="11">
        <f t="shared" si="0"/>
        <v>27250000</v>
      </c>
    </row>
    <row r="14" spans="1:9">
      <c r="A14">
        <v>12</v>
      </c>
      <c r="B14" s="8">
        <v>45444</v>
      </c>
      <c r="C14" s="8">
        <v>45474</v>
      </c>
      <c r="D14" s="9">
        <v>27250000</v>
      </c>
      <c r="G14" s="6">
        <v>12</v>
      </c>
      <c r="H14" s="8">
        <v>45503</v>
      </c>
      <c r="I14" s="11">
        <f t="shared" si="0"/>
        <v>27250000</v>
      </c>
    </row>
    <row r="15" spans="1:9">
      <c r="A15">
        <v>13</v>
      </c>
      <c r="B15" s="10">
        <v>45474</v>
      </c>
      <c r="C15" s="10">
        <f>B15+5</f>
        <v>45479</v>
      </c>
      <c r="D15" s="11">
        <f>D14-D4</f>
        <v>4541666.6666666642</v>
      </c>
      <c r="G15" s="6">
        <v>13</v>
      </c>
      <c r="H15" s="8">
        <v>45534</v>
      </c>
      <c r="I15" s="11">
        <v>13625000</v>
      </c>
    </row>
    <row r="16" spans="1:9">
      <c r="I16" s="11"/>
    </row>
    <row r="17" spans="2:9">
      <c r="D17" s="12">
        <f>SUM(D3:D14)</f>
        <v>322458333.33333337</v>
      </c>
      <c r="I17" s="11">
        <f>SUM(I3:I15)</f>
        <v>316100000</v>
      </c>
    </row>
    <row r="18" spans="2:9">
      <c r="I18" s="14">
        <v>6358351</v>
      </c>
    </row>
    <row r="19" spans="2:9">
      <c r="I19" s="11">
        <f>I17+I18</f>
        <v>322458351</v>
      </c>
    </row>
    <row r="23" spans="2:9">
      <c r="B23" t="s">
        <v>199</v>
      </c>
      <c r="C23" s="1">
        <v>0.11</v>
      </c>
    </row>
    <row r="24" spans="2:9">
      <c r="B24" t="s">
        <v>200</v>
      </c>
      <c r="C24" s="1">
        <v>0.02</v>
      </c>
    </row>
    <row r="25" spans="2:9">
      <c r="B25" t="s">
        <v>201</v>
      </c>
      <c r="C25" t="s">
        <v>202</v>
      </c>
      <c r="D25" t="s">
        <v>199</v>
      </c>
      <c r="E25" t="s">
        <v>200</v>
      </c>
      <c r="F25" t="s">
        <v>203</v>
      </c>
      <c r="I25" s="15"/>
    </row>
    <row r="26" spans="2:9">
      <c r="B26" s="121">
        <v>15080000</v>
      </c>
      <c r="C26">
        <v>0</v>
      </c>
      <c r="D26" s="13">
        <f>C23*B26</f>
        <v>1658800</v>
      </c>
      <c r="E26" s="13">
        <f>C24*B26</f>
        <v>301600</v>
      </c>
      <c r="F26" s="13">
        <f>B26+D26-E26</f>
        <v>16437200</v>
      </c>
    </row>
    <row r="27" spans="2:9">
      <c r="I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15"/>
  <sheetViews>
    <sheetView workbookViewId="0">
      <selection activeCell="D18" sqref="D18"/>
    </sheetView>
  </sheetViews>
  <sheetFormatPr defaultColWidth="9.140625" defaultRowHeight="15"/>
  <cols>
    <col min="3" max="3" width="17.7109375" customWidth="1"/>
    <col min="4" max="4" width="24.140625" customWidth="1"/>
    <col min="5" max="5" width="23.7109375" customWidth="1"/>
    <col min="6" max="6" width="8.85546875" customWidth="1"/>
    <col min="7" max="7" width="13.85546875" customWidth="1"/>
    <col min="8" max="8" width="12.140625"/>
    <col min="9" max="9" width="14.42578125" customWidth="1"/>
    <col min="10" max="10" width="20.5703125" customWidth="1"/>
  </cols>
  <sheetData>
    <row r="2" spans="1:10">
      <c r="A2" s="1" t="s">
        <v>204</v>
      </c>
      <c r="B2" t="s">
        <v>205</v>
      </c>
      <c r="C2" s="2" t="s">
        <v>206</v>
      </c>
      <c r="D2" s="2" t="s">
        <v>207</v>
      </c>
      <c r="E2" s="2" t="s">
        <v>208</v>
      </c>
      <c r="F2" s="2" t="s">
        <v>209</v>
      </c>
      <c r="G2" s="2"/>
      <c r="H2" s="2" t="s">
        <v>210</v>
      </c>
      <c r="I2" s="2" t="s">
        <v>211</v>
      </c>
      <c r="J2" s="2" t="s">
        <v>212</v>
      </c>
    </row>
    <row r="3" spans="1:10">
      <c r="A3" s="1">
        <v>0.11</v>
      </c>
      <c r="B3" s="1">
        <v>0</v>
      </c>
      <c r="C3" s="3">
        <v>670000000</v>
      </c>
      <c r="D3" s="3">
        <v>12000000</v>
      </c>
      <c r="E3" s="3">
        <f>C3-D3</f>
        <v>658000000</v>
      </c>
      <c r="F3">
        <v>2</v>
      </c>
      <c r="G3" s="3">
        <f>E3*F3</f>
        <v>1316000000</v>
      </c>
      <c r="H3" s="3">
        <f>A3*G3</f>
        <v>144760000</v>
      </c>
      <c r="I3" s="3">
        <f>B3*G3</f>
        <v>0</v>
      </c>
      <c r="J3" s="5">
        <f>G3+H3-I3</f>
        <v>1460760000</v>
      </c>
    </row>
    <row r="5" spans="1:10">
      <c r="B5" s="1"/>
    </row>
    <row r="10" spans="1:10">
      <c r="B10" s="2"/>
      <c r="C10" s="2"/>
    </row>
    <row r="11" spans="1:10">
      <c r="B11" s="4"/>
      <c r="C11" s="5"/>
    </row>
    <row r="12" spans="1:10">
      <c r="B12" s="4"/>
      <c r="C12" s="5"/>
    </row>
    <row r="13" spans="1:10">
      <c r="B13" s="4"/>
      <c r="C13" s="5"/>
    </row>
    <row r="15" spans="1:10">
      <c r="C15" s="5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8E16567E1D34D8B0907037ED2122D" ma:contentTypeVersion="13" ma:contentTypeDescription="Create a new document." ma:contentTypeScope="" ma:versionID="7198d6e6b33a4d5f691aef6e919d14c0">
  <xsd:schema xmlns:xsd="http://www.w3.org/2001/XMLSchema" xmlns:xs="http://www.w3.org/2001/XMLSchema" xmlns:p="http://schemas.microsoft.com/office/2006/metadata/properties" xmlns:ns2="082b249c-3e96-4a7c-9ff2-21fd1dcff023" xmlns:ns3="a73fd218-8bca-4422-add3-bf5da46cbfd8" targetNamespace="http://schemas.microsoft.com/office/2006/metadata/properties" ma:root="true" ma:fieldsID="70608b7b522b88a2cf49d229e5d3aa78" ns2:_="" ns3:_="">
    <xsd:import namespace="082b249c-3e96-4a7c-9ff2-21fd1dcff023"/>
    <xsd:import namespace="a73fd218-8bca-4422-add3-bf5da46cb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b249c-3e96-4a7c-9ff2-21fd1dcff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8dc4124-7422-4dae-90bf-9a0e077942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fd218-8bca-4422-add3-bf5da46cb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b8128c-4110-40db-ba91-ee1a8db22db2}" ma:internalName="TaxCatchAll" ma:showField="CatchAllData" ma:web="a73fd218-8bca-4422-add3-bf5da46cbf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2b249c-3e96-4a7c-9ff2-21fd1dcff023">
      <Terms xmlns="http://schemas.microsoft.com/office/infopath/2007/PartnerControls"/>
    </lcf76f155ced4ddcb4097134ff3c332f>
    <TaxCatchAll xmlns="a73fd218-8bca-4422-add3-bf5da46cbfd8" xsi:nil="true"/>
  </documentManagement>
</p:properties>
</file>

<file path=customXml/itemProps1.xml><?xml version="1.0" encoding="utf-8"?>
<ds:datastoreItem xmlns:ds="http://schemas.openxmlformats.org/officeDocument/2006/customXml" ds:itemID="{F8DE1390-274C-41EA-8465-A5A98BDFA4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58A0E9-529C-4520-B59D-EF37CC08A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b249c-3e96-4a7c-9ff2-21fd1dcff023"/>
    <ds:schemaRef ds:uri="a73fd218-8bca-4422-add3-bf5da46cb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03BF1B-D335-45E0-BF2F-8E2A71F22F60}">
  <ds:schemaRefs>
    <ds:schemaRef ds:uri="http://schemas.microsoft.com/office/2006/metadata/properties"/>
    <ds:schemaRef ds:uri="http://schemas.microsoft.com/office/infopath/2007/PartnerControls"/>
    <ds:schemaRef ds:uri="082b249c-3e96-4a7c-9ff2-21fd1dcff023"/>
    <ds:schemaRef ds:uri="a73fd218-8bca-4422-add3-bf5da46cbf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ROA</vt:lpstr>
      <vt:lpstr>budget maintenance</vt:lpstr>
      <vt:lpstr>budget insurance</vt:lpstr>
      <vt:lpstr>budget Repl-Reg</vt:lpstr>
      <vt:lpstr>change due date </vt:lpstr>
      <vt:lpstr>Procurement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MOBIE-PC</dc:creator>
  <cp:keywords/>
  <dc:description/>
  <cp:lastModifiedBy>Aryo Budi Dwikarso Prasetyo</cp:lastModifiedBy>
  <cp:revision/>
  <dcterms:created xsi:type="dcterms:W3CDTF">2023-07-03T04:25:00Z</dcterms:created>
  <dcterms:modified xsi:type="dcterms:W3CDTF">2023-11-13T04:14:50Z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89A59621BB6E457992A19D396B89BDD9</vt:lpwstr>
  </property>
  <property fmtid="{D5CDD505-2E9C-101B-9397-08002B2CF9AE}" pid="3" name="KSOProductBuildVer">
    <vt:lpwstr>1033-11.2.0.11156</vt:lpwstr>
  </property>
  <property fmtid="{D5CDD505-2E9C-101B-9397-08002B2CF9AE}" pid="4" name="ContentTypeId">
    <vt:lpwstr>0x010100CC48E16567E1D34D8B0907037ED2122D</vt:lpwstr>
  </property>
  <property fmtid="{D5CDD505-2E9C-101B-9397-08002B2CF9AE}" pid="5" name="MediaServiceImageTags">
    <vt:lpwstr/>
  </property>
</Properties>
</file>